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2"/>
  </bookViews>
  <sheets>
    <sheet name="OPĆI DIO" sheetId="1" r:id="rId1"/>
    <sheet name="PLAN PRIHODA" sheetId="2" r:id="rId2"/>
    <sheet name="PLAN RASHODA I IZDATAKA" sheetId="3" r:id="rId3"/>
  </sheets>
  <externalReferences>
    <externalReference r:id="rId6"/>
  </externalReferences>
  <definedNames>
    <definedName name="_xlnm.Print_Titles" localSheetId="1">'PLAN PRIHODA'!$1:$1</definedName>
    <definedName name="_xlnm.Print_Titles" localSheetId="2">'PLAN RASHODA I IZDATAKA'!$1:$2</definedName>
    <definedName name="_xlnm.Print_Area" localSheetId="1">'PLAN PRIHODA'!$A$1:$I$46</definedName>
  </definedNames>
  <calcPr fullCalcOnLoad="1"/>
</workbook>
</file>

<file path=xl/sharedStrings.xml><?xml version="1.0" encoding="utf-8"?>
<sst xmlns="http://schemas.openxmlformats.org/spreadsheetml/2006/main" count="323" uniqueCount="158">
  <si>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</si>
  <si>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</si>
  <si>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</si>
  <si>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</si>
  <si>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</si>
  <si>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</si>
  <si>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</si>
  <si>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</si>
  <si>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</si>
  <si>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</si>
  <si>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</si>
  <si>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</si>
  <si>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</si>
  <si>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</si>
  <si>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</si>
  <si>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</si>
  <si>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</si>
  <si>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</si>
  <si>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</si>
  <si>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</si>
  <si>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</si>
  <si>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</si>
  <si>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</si>
  <si>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</si>
  <si>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</si>
  <si>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</si>
  <si>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</si>
  <si>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</si>
  <si>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</si>
  <si>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</si>
  <si>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</si>
  <si>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</si>
  <si>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</si>
  <si>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</si>
  <si>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</si>
  <si>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</si>
  <si>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</si>
  <si>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</si>
  <si>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</si>
  <si>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</si>
  <si>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</si>
  <si>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</si>
  <si>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</si>
  <si>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</si>
  <si>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</si>
  <si>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</si>
  <si>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</si>
  <si>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</si>
  <si>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</si>
  <si>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</si>
  <si>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</si>
  <si>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</si>
  <si>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</si>
  <si>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</si>
  <si>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</si>
  <si>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</si>
  <si>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</si>
  <si>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</si>
  <si>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</si>
  <si>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Naknade i pristojbe</t>
  </si>
  <si>
    <t>Bankarske usluge i usluge pl.prometa</t>
  </si>
  <si>
    <t>Uredska oprema i namještaj</t>
  </si>
  <si>
    <t>Uređaji, strojevi i oprema za ost.namjene</t>
  </si>
  <si>
    <t>Knjige u knjižnicama</t>
  </si>
  <si>
    <t>Opći prihodi i primici- županijski proračun</t>
  </si>
  <si>
    <t>UKUPNO:</t>
  </si>
  <si>
    <t>Usluge promidžbe i informiranja</t>
  </si>
  <si>
    <t>Program 1001  Pojačani standard u školstvu</t>
  </si>
  <si>
    <t>Program 1003  Tekuće i investicijsko održavanje u školstvu</t>
  </si>
  <si>
    <t>Aktivnost A100001 Tekuće i investicijsko održavanje u školstvu</t>
  </si>
  <si>
    <t>Zakupnine i najamnine</t>
  </si>
  <si>
    <t>Tekući projekt T100003 Natjecanja</t>
  </si>
  <si>
    <t>Aktivnost A100001 Rashodi poslovanja</t>
  </si>
  <si>
    <t>Pomoći - državni proračun</t>
  </si>
  <si>
    <t>Pomoći - AZOO</t>
  </si>
  <si>
    <t>Pomoći - HZZ</t>
  </si>
  <si>
    <t>Tekući projekt T100002 Županijska stručna vijeća</t>
  </si>
  <si>
    <t>Prihodi od posebne namjene</t>
  </si>
  <si>
    <t>Zatezne kamate</t>
  </si>
  <si>
    <t>Oprema za održavanje i zaštitu</t>
  </si>
  <si>
    <t>OŠ "STJEPAN RADIĆ", BOŽJAKOVINA</t>
  </si>
  <si>
    <t>OIB: 88416031045</t>
  </si>
  <si>
    <t>PRIHODI OD PRODAJE NEFINANCIJSKE IMOVINE</t>
  </si>
  <si>
    <t>Naknade za rad predstavničkih i izvršnih tijela, povjerenstava i sl.</t>
  </si>
  <si>
    <t>Usluge telefona, pošte i prijev.</t>
  </si>
  <si>
    <t>Ostali nespomenuti rashodi poslo.</t>
  </si>
  <si>
    <t>Pomoći - gradski/općinski proračun</t>
  </si>
  <si>
    <t xml:space="preserve"> </t>
  </si>
  <si>
    <t xml:space="preserve">RASHODI POSLOVANJA </t>
  </si>
  <si>
    <t xml:space="preserve">PRIHODI/RASHODI TEKUĆA GODINA </t>
  </si>
  <si>
    <t>Prijedlog plana za 2018.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</si>
  <si>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</si>
  <si>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</si>
  <si>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</si>
  <si>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</si>
  <si>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Ukupno prihodi i primici za 2020.</t>
  </si>
  <si>
    <t>Troškovi sudskih postupaka</t>
  </si>
  <si>
    <t>Članarine i norme</t>
  </si>
  <si>
    <t>Pristrojbe i naknade</t>
  </si>
  <si>
    <t>Pristojbe i naknade</t>
  </si>
  <si>
    <t>Program 1001  Minimalni standard u osnovnom školstvu - materijalni i financijski rashodi</t>
  </si>
  <si>
    <t>Tekući projekt T100027 Međunarodna suradnja</t>
  </si>
  <si>
    <t>Ostale naknade građ. i kuć. iz proračuna</t>
  </si>
  <si>
    <t>Naknade građ i kuć. U naravi</t>
  </si>
  <si>
    <t>Nakn. Građanima i kućanstvima na temelju osiguranja i druge naknade</t>
  </si>
  <si>
    <t xml:space="preserve">Ravnatelj: </t>
  </si>
  <si>
    <t>____________________________</t>
  </si>
  <si>
    <t xml:space="preserve">          (Jure Mišković, prof)</t>
  </si>
  <si>
    <t>2021.</t>
  </si>
  <si>
    <t>Ukupno prihodi i primici za 2021.</t>
  </si>
  <si>
    <t>Sportska i glazbena oprema</t>
  </si>
  <si>
    <t>2022.</t>
  </si>
  <si>
    <t>Ukupno prihodi i primici za 2022.</t>
  </si>
  <si>
    <t>Razdjel 003 UPRAVNI ODJEL ZA POLJOPRIVREDU</t>
  </si>
  <si>
    <t>Glava 003006 PROJEKTI I PROGRAMI EU</t>
  </si>
  <si>
    <t>Glavni program P52 PROJEKTI I PROGRAMI  EU</t>
  </si>
  <si>
    <t>Razdjel 004 UPRAVNI ODJEL ZA PROSVJETU,KULTURU, SPORT I TEHNIČKU KULTURU</t>
  </si>
  <si>
    <t>Glava 004002 OSNOVNO ŠKOLSTVO</t>
  </si>
  <si>
    <t>Aktivnost A100002 Tekuće i investicijsko održavanje-minimalni standard</t>
  </si>
  <si>
    <t>Glava 004004 ŠKOLSTVO-OSTALE IZVAN DECENTRALIZIRANE FUNKCIJE</t>
  </si>
  <si>
    <t>Glavni program P17 POTREBE IZNAD MINIMALNOG STANDARDA</t>
  </si>
  <si>
    <t>Glava 004008 OSNOVNE I SREDNJE ŠKOLE IZVAN ŽUPANIJSKOG PRORAČUNA</t>
  </si>
  <si>
    <t>Glavni program P63 PROGRAMI OSNOVNIH ŠKOLA IZVAN ŽUPANIJSKOG PRORAČUNA</t>
  </si>
  <si>
    <t>Vlastiti prihodi-3.3.</t>
  </si>
  <si>
    <t>Prihodi za posebne namjene- 4.L.</t>
  </si>
  <si>
    <t>Pomoći - državni proračun-5.K.</t>
  </si>
  <si>
    <t>Pomoći - AZOO-5.K.</t>
  </si>
  <si>
    <t>Pomoći - gradski /općinski proračun-5.K.</t>
  </si>
  <si>
    <t>Pomoći - HZZ-5.K.</t>
  </si>
  <si>
    <t>Donacije-6.3.</t>
  </si>
  <si>
    <t>Tekući projekt T100003 ŠKOLSKA KUHINJA</t>
  </si>
  <si>
    <t>Tekući projekt T100008 UČENIČKE ZADRUGE</t>
  </si>
  <si>
    <t>Tekući projekt T100012 OPREMA ŠKOLA</t>
  </si>
  <si>
    <t>Tekući projekt T100020 NABAVA UDŽBENIKA ZA UČENIKE</t>
  </si>
  <si>
    <t>Program 1001 PROGRAMI OSNOVNIH ŠKOLA IZVAN ŽUPANIJSKOG PRORAČUNA</t>
  </si>
  <si>
    <t>Aktivnost A100002 ADMIN.,TEHNIČKO I STRUČNO OSOBLJE</t>
  </si>
  <si>
    <t>Tekući projekt T100001 Županijska stručna vijeća</t>
  </si>
  <si>
    <t>Tekući Projekt T100011 NOVA ŠKOLSKA SHEMA VOĆA I POVRĆA TE MLIJEKA I MLIJEČNIH PROIZVODA</t>
  </si>
  <si>
    <t xml:space="preserve">Tekući projekt T100031 Prsten potpore III.- pomoćnici u nastavi </t>
  </si>
  <si>
    <t>GLAVNI PROGRAM P15 MINIMALNI STANDARD U OSNOVNOM ŠKOLSTVU</t>
  </si>
  <si>
    <t>Prehrana- mlijeko</t>
  </si>
  <si>
    <t>Prehrana-voće</t>
  </si>
  <si>
    <t>Nakn. građanima i kuć. u naravi</t>
  </si>
  <si>
    <t>Program 1002 KAPITALNO ULAGANJE</t>
  </si>
  <si>
    <t>Tekući projekt T100001 OPREMA ŠKOLA</t>
  </si>
  <si>
    <t>Program 1001 POTICANJE KORIŠTENJA SREDSTAVA EU</t>
  </si>
  <si>
    <t>2023.</t>
  </si>
  <si>
    <t>Tekući projekt T100023 PROVEDBA KURIKULARNE REFORME</t>
  </si>
  <si>
    <t>Tekući projekt T100006 PRODUŽENI BORAVAK</t>
  </si>
  <si>
    <t xml:space="preserve">REBALANS I. PLANA PRIHODA I PRIMITAKA </t>
  </si>
  <si>
    <t>Rebalans I. plana za 2021.</t>
  </si>
  <si>
    <t>REBALANS I. FINANCIJSKOG PLANA  RASHODA I IZDATAKA</t>
  </si>
  <si>
    <t>Rebalans I. Financijskog plana za 2021.</t>
  </si>
  <si>
    <t>Tekući projekt T100006 Ostale izvanškolske aktivnosti</t>
  </si>
  <si>
    <r>
      <t>REBALANS I. FINANCIJSKOG PLANA (OŠ ˇSTJEPAN RADIĆˇ BOŽJAKOVINA-14234</t>
    </r>
    <r>
      <rPr>
        <b/>
        <sz val="10"/>
        <color indexed="8"/>
        <rFont val="Arial"/>
        <family val="2"/>
      </rPr>
      <t xml:space="preserve">)  ZA 2021. </t>
    </r>
  </si>
  <si>
    <t xml:space="preserve"> Plan za 2021.</t>
  </si>
  <si>
    <t>Izmjene</t>
  </si>
  <si>
    <t>Financijski plan za 2021.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</si>
</sst>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[$-41A]d\.\ mmmm\ yyyy\."/>
    <numFmt numFmtId="180" formatCode="#,##0.00_ ;[Red]\-#,##0.00\ "/>
    <numFmt numFmtId="181" formatCode="#,##0.0"/>
    <numFmt numFmtId="182" formatCode="0.0"/>
    <numFmt numFmtId="183" formatCode="#,##0.00\ _k_n"/>
    <numFmt numFmtId="184" formatCode="#,##0.00\ &quot;kn&quot;"/>
    <numFmt numFmtId="185" formatCode="#,##0.00_ ;\-#,##0.00\ 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00291252136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17" fillId="34" borderId="7" applyNumberFormat="0" applyAlignment="0" applyProtection="0"/>
    <xf numFmtId="0" fontId="56" fillId="42" borderId="8" applyNumberFormat="0" applyAlignment="0" applyProtection="0"/>
    <xf numFmtId="0" fontId="15" fillId="0" borderId="9" applyNumberFormat="0" applyFill="0" applyAlignment="0" applyProtection="0"/>
    <xf numFmtId="0" fontId="57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4" borderId="0" applyNumberFormat="0" applyBorder="0" applyAlignment="0" applyProtection="0"/>
    <xf numFmtId="9" fontId="1" fillId="0" borderId="0" applyFont="0" applyFill="0" applyBorder="0" applyAlignment="0" applyProtection="0"/>
    <xf numFmtId="0" fontId="62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3" fillId="45" borderId="14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5" fillId="0" borderId="16" applyNumberFormat="0" applyFill="0" applyAlignment="0" applyProtection="0"/>
    <xf numFmtId="0" fontId="66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5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2" fillId="0" borderId="24" xfId="0" applyFont="1" applyBorder="1" applyAlignment="1">
      <alignment vertical="center" wrapText="1"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0" fontId="27" fillId="47" borderId="25" xfId="0" applyNumberFormat="1" applyFont="1" applyFill="1" applyBorder="1" applyAlignment="1" applyProtection="1">
      <alignment horizontal="center"/>
      <protection/>
    </xf>
    <xf numFmtId="0" fontId="27" fillId="47" borderId="25" xfId="0" applyNumberFormat="1" applyFont="1" applyFill="1" applyBorder="1" applyAlignment="1" applyProtection="1">
      <alignment horizontal="left" wrapText="1"/>
      <protection/>
    </xf>
    <xf numFmtId="0" fontId="27" fillId="48" borderId="25" xfId="0" applyNumberFormat="1" applyFont="1" applyFill="1" applyBorder="1" applyAlignment="1" applyProtection="1">
      <alignment horizontal="center"/>
      <protection/>
    </xf>
    <xf numFmtId="0" fontId="27" fillId="48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27" fillId="47" borderId="25" xfId="0" applyNumberFormat="1" applyFont="1" applyFill="1" applyBorder="1" applyAlignment="1" applyProtection="1">
      <alignment wrapText="1"/>
      <protection/>
    </xf>
    <xf numFmtId="3" fontId="27" fillId="47" borderId="25" xfId="0" applyNumberFormat="1" applyFont="1" applyFill="1" applyBorder="1" applyAlignment="1" applyProtection="1">
      <alignment horizontal="center"/>
      <protection/>
    </xf>
    <xf numFmtId="3" fontId="27" fillId="47" borderId="25" xfId="0" applyNumberFormat="1" applyFont="1" applyFill="1" applyBorder="1" applyAlignment="1" applyProtection="1">
      <alignment wrapText="1"/>
      <protection/>
    </xf>
    <xf numFmtId="3" fontId="27" fillId="48" borderId="25" xfId="0" applyNumberFormat="1" applyFont="1" applyFill="1" applyBorder="1" applyAlignment="1" applyProtection="1">
      <alignment horizontal="center"/>
      <protection/>
    </xf>
    <xf numFmtId="3" fontId="27" fillId="48" borderId="25" xfId="0" applyNumberFormat="1" applyFont="1" applyFill="1" applyBorder="1" applyAlignment="1" applyProtection="1">
      <alignment wrapText="1"/>
      <protection/>
    </xf>
    <xf numFmtId="3" fontId="27" fillId="0" borderId="25" xfId="0" applyNumberFormat="1" applyFont="1" applyFill="1" applyBorder="1" applyAlignment="1" applyProtection="1">
      <alignment horizontal="center"/>
      <protection/>
    </xf>
    <xf numFmtId="3" fontId="27" fillId="0" borderId="25" xfId="0" applyNumberFormat="1" applyFont="1" applyFill="1" applyBorder="1" applyAlignment="1" applyProtection="1">
      <alignment wrapText="1"/>
      <protection/>
    </xf>
    <xf numFmtId="3" fontId="25" fillId="0" borderId="25" xfId="0" applyNumberFormat="1" applyFont="1" applyFill="1" applyBorder="1" applyAlignment="1" applyProtection="1">
      <alignment wrapText="1"/>
      <protection/>
    </xf>
    <xf numFmtId="3" fontId="27" fillId="47" borderId="25" xfId="0" applyNumberFormat="1" applyFont="1" applyFill="1" applyBorder="1" applyAlignment="1" applyProtection="1">
      <alignment horizont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7" fillId="34" borderId="29" xfId="75" applyBorder="1" applyAlignment="1">
      <alignment/>
    </xf>
    <xf numFmtId="0" fontId="22" fillId="0" borderId="30" xfId="0" applyFont="1" applyBorder="1" applyAlignment="1">
      <alignment vertical="center" wrapText="1"/>
    </xf>
    <xf numFmtId="0" fontId="17" fillId="34" borderId="31" xfId="75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7" fillId="34" borderId="7" xfId="75" applyAlignment="1">
      <alignment horizontal="left"/>
    </xf>
    <xf numFmtId="1" fontId="17" fillId="34" borderId="34" xfId="75" applyNumberFormat="1" applyBorder="1" applyAlignment="1">
      <alignment horizontal="left" wrapText="1"/>
    </xf>
    <xf numFmtId="1" fontId="17" fillId="34" borderId="35" xfId="75" applyNumberFormat="1" applyBorder="1" applyAlignment="1">
      <alignment horizontal="left" wrapText="1"/>
    </xf>
    <xf numFmtId="1" fontId="17" fillId="34" borderId="36" xfId="75" applyNumberFormat="1" applyBorder="1" applyAlignment="1">
      <alignment horizontal="left" wrapText="1"/>
    </xf>
    <xf numFmtId="4" fontId="25" fillId="0" borderId="0" xfId="0" applyNumberFormat="1" applyFont="1" applyFill="1" applyBorder="1" applyAlignment="1" applyProtection="1">
      <alignment/>
      <protection/>
    </xf>
    <xf numFmtId="4" fontId="27" fillId="24" borderId="25" xfId="0" applyNumberFormat="1" applyFont="1" applyFill="1" applyBorder="1" applyAlignment="1" applyProtection="1">
      <alignment/>
      <protection/>
    </xf>
    <xf numFmtId="4" fontId="0" fillId="0" borderId="37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8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/>
    </xf>
    <xf numFmtId="4" fontId="40" fillId="34" borderId="39" xfId="75" applyNumberFormat="1" applyFont="1" applyBorder="1" applyAlignment="1">
      <alignment/>
    </xf>
    <xf numFmtId="1" fontId="25" fillId="0" borderId="25" xfId="0" applyNumberFormat="1" applyFont="1" applyFill="1" applyBorder="1" applyAlignment="1" applyProtection="1">
      <alignment horizontal="center"/>
      <protection/>
    </xf>
    <xf numFmtId="1" fontId="22" fillId="0" borderId="38" xfId="0" applyNumberFormat="1" applyFont="1" applyBorder="1" applyAlignment="1">
      <alignment wrapText="1"/>
    </xf>
    <xf numFmtId="4" fontId="21" fillId="0" borderId="40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0" fontId="17" fillId="34" borderId="41" xfId="75" applyBorder="1" applyAlignment="1">
      <alignment/>
    </xf>
    <xf numFmtId="0" fontId="21" fillId="0" borderId="42" xfId="0" applyFont="1" applyBorder="1" applyAlignment="1">
      <alignment/>
    </xf>
    <xf numFmtId="4" fontId="40" fillId="34" borderId="32" xfId="75" applyNumberFormat="1" applyFont="1" applyBorder="1" applyAlignment="1">
      <alignment/>
    </xf>
    <xf numFmtId="0" fontId="0" fillId="0" borderId="43" xfId="0" applyBorder="1" applyAlignment="1">
      <alignment/>
    </xf>
    <xf numFmtId="4" fontId="40" fillId="34" borderId="28" xfId="75" applyNumberFormat="1" applyFont="1" applyBorder="1" applyAlignment="1">
      <alignment/>
    </xf>
    <xf numFmtId="0" fontId="0" fillId="0" borderId="44" xfId="0" applyBorder="1" applyAlignment="1">
      <alignment/>
    </xf>
    <xf numFmtId="0" fontId="17" fillId="34" borderId="45" xfId="75" applyBorder="1" applyAlignment="1">
      <alignment horizontal="left"/>
    </xf>
    <xf numFmtId="0" fontId="17" fillId="34" borderId="46" xfId="75" applyBorder="1" applyAlignment="1">
      <alignment horizontal="left"/>
    </xf>
    <xf numFmtId="0" fontId="17" fillId="34" borderId="25" xfId="75" applyBorder="1" applyAlignment="1">
      <alignment horizontal="left"/>
    </xf>
    <xf numFmtId="0" fontId="0" fillId="0" borderId="47" xfId="0" applyBorder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67" fillId="0" borderId="25" xfId="0" applyFont="1" applyBorder="1" applyAlignment="1">
      <alignment horizontal="center" vertical="center" wrapText="1"/>
    </xf>
    <xf numFmtId="180" fontId="67" fillId="0" borderId="25" xfId="0" applyNumberFormat="1" applyFont="1" applyBorder="1" applyAlignment="1">
      <alignment horizontal="right" vertical="center"/>
    </xf>
    <xf numFmtId="180" fontId="68" fillId="0" borderId="25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vertical="center" wrapText="1"/>
    </xf>
    <xf numFmtId="0" fontId="25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67" fillId="0" borderId="44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48" xfId="0" applyFont="1" applyBorder="1" applyAlignment="1">
      <alignment vertical="center"/>
    </xf>
    <xf numFmtId="0" fontId="27" fillId="49" borderId="25" xfId="0" applyNumberFormat="1" applyFont="1" applyFill="1" applyBorder="1" applyAlignment="1" applyProtection="1">
      <alignment wrapText="1"/>
      <protection/>
    </xf>
    <xf numFmtId="0" fontId="25" fillId="49" borderId="25" xfId="0" applyNumberFormat="1" applyFont="1" applyFill="1" applyBorder="1" applyAlignment="1" applyProtection="1">
      <alignment horizontal="center"/>
      <protection/>
    </xf>
    <xf numFmtId="0" fontId="25" fillId="50" borderId="25" xfId="0" applyNumberFormat="1" applyFont="1" applyFill="1" applyBorder="1" applyAlignment="1" applyProtection="1">
      <alignment horizontal="center"/>
      <protection/>
    </xf>
    <xf numFmtId="0" fontId="27" fillId="50" borderId="25" xfId="0" applyNumberFormat="1" applyFont="1" applyFill="1" applyBorder="1" applyAlignment="1" applyProtection="1">
      <alignment wrapText="1"/>
      <protection/>
    </xf>
    <xf numFmtId="4" fontId="67" fillId="0" borderId="25" xfId="0" applyNumberFormat="1" applyFont="1" applyBorder="1" applyAlignment="1">
      <alignment horizontal="right" vertical="center" wrapText="1"/>
    </xf>
    <xf numFmtId="2" fontId="68" fillId="0" borderId="25" xfId="0" applyNumberFormat="1" applyFont="1" applyBorder="1" applyAlignment="1">
      <alignment horizontal="right" vertical="center"/>
    </xf>
    <xf numFmtId="2" fontId="67" fillId="0" borderId="25" xfId="0" applyNumberFormat="1" applyFont="1" applyBorder="1" applyAlignment="1">
      <alignment horizontal="right" vertical="center"/>
    </xf>
    <xf numFmtId="2" fontId="69" fillId="0" borderId="0" xfId="0" applyNumberFormat="1" applyFont="1" applyBorder="1" applyAlignment="1">
      <alignment vertical="center"/>
    </xf>
    <xf numFmtId="0" fontId="43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Alignment="1">
      <alignment/>
    </xf>
    <xf numFmtId="43" fontId="25" fillId="0" borderId="0" xfId="0" applyNumberFormat="1" applyFont="1" applyFill="1" applyBorder="1" applyAlignment="1" applyProtection="1">
      <alignment/>
      <protection/>
    </xf>
    <xf numFmtId="4" fontId="40" fillId="34" borderId="25" xfId="75" applyNumberFormat="1" applyFont="1" applyBorder="1" applyAlignment="1">
      <alignment/>
    </xf>
    <xf numFmtId="0" fontId="26" fillId="51" borderId="25" xfId="0" applyNumberFormat="1" applyFont="1" applyFill="1" applyBorder="1" applyAlignment="1" applyProtection="1">
      <alignment/>
      <protection/>
    </xf>
    <xf numFmtId="4" fontId="26" fillId="51" borderId="25" xfId="0" applyNumberFormat="1" applyFont="1" applyFill="1" applyBorder="1" applyAlignment="1" applyProtection="1">
      <alignment/>
      <protection/>
    </xf>
    <xf numFmtId="4" fontId="26" fillId="28" borderId="25" xfId="0" applyNumberFormat="1" applyFont="1" applyFill="1" applyBorder="1" applyAlignment="1" applyProtection="1">
      <alignment/>
      <protection/>
    </xf>
    <xf numFmtId="0" fontId="26" fillId="28" borderId="25" xfId="0" applyNumberFormat="1" applyFont="1" applyFill="1" applyBorder="1" applyAlignment="1" applyProtection="1">
      <alignment/>
      <protection/>
    </xf>
    <xf numFmtId="4" fontId="44" fillId="49" borderId="25" xfId="0" applyNumberFormat="1" applyFont="1" applyFill="1" applyBorder="1" applyAlignment="1" applyProtection="1">
      <alignment/>
      <protection/>
    </xf>
    <xf numFmtId="3" fontId="44" fillId="49" borderId="25" xfId="0" applyNumberFormat="1" applyFont="1" applyFill="1" applyBorder="1" applyAlignment="1" applyProtection="1">
      <alignment/>
      <protection/>
    </xf>
    <xf numFmtId="4" fontId="44" fillId="50" borderId="25" xfId="0" applyNumberFormat="1" applyFont="1" applyFill="1" applyBorder="1" applyAlignment="1" applyProtection="1">
      <alignment/>
      <protection/>
    </xf>
    <xf numFmtId="3" fontId="44" fillId="50" borderId="25" xfId="0" applyNumberFormat="1" applyFont="1" applyFill="1" applyBorder="1" applyAlignment="1" applyProtection="1">
      <alignment/>
      <protection/>
    </xf>
    <xf numFmtId="4" fontId="44" fillId="0" borderId="25" xfId="0" applyNumberFormat="1" applyFont="1" applyFill="1" applyBorder="1" applyAlignment="1" applyProtection="1">
      <alignment/>
      <protection/>
    </xf>
    <xf numFmtId="3" fontId="44" fillId="0" borderId="25" xfId="0" applyNumberFormat="1" applyFont="1" applyFill="1" applyBorder="1" applyAlignment="1" applyProtection="1">
      <alignment/>
      <protection/>
    </xf>
    <xf numFmtId="4" fontId="26" fillId="51" borderId="25" xfId="0" applyNumberFormat="1" applyFont="1" applyFill="1" applyBorder="1" applyAlignment="1" applyProtection="1">
      <alignment horizontal="right"/>
      <protection/>
    </xf>
    <xf numFmtId="4" fontId="26" fillId="51" borderId="25" xfId="0" applyNumberFormat="1" applyFont="1" applyFill="1" applyBorder="1" applyAlignment="1" applyProtection="1">
      <alignment wrapText="1"/>
      <protection/>
    </xf>
    <xf numFmtId="4" fontId="26" fillId="28" borderId="25" xfId="0" applyNumberFormat="1" applyFont="1" applyFill="1" applyBorder="1" applyAlignment="1" applyProtection="1">
      <alignment horizontal="right"/>
      <protection/>
    </xf>
    <xf numFmtId="4" fontId="26" fillId="47" borderId="25" xfId="0" applyNumberFormat="1" applyFont="1" applyFill="1" applyBorder="1" applyAlignment="1" applyProtection="1">
      <alignment horizontal="right"/>
      <protection/>
    </xf>
    <xf numFmtId="4" fontId="26" fillId="48" borderId="25" xfId="0" applyNumberFormat="1" applyFont="1" applyFill="1" applyBorder="1" applyAlignment="1" applyProtection="1">
      <alignment/>
      <protection/>
    </xf>
    <xf numFmtId="3" fontId="26" fillId="48" borderId="25" xfId="0" applyNumberFormat="1" applyFont="1" applyFill="1" applyBorder="1" applyAlignment="1" applyProtection="1">
      <alignment/>
      <protection/>
    </xf>
    <xf numFmtId="4" fontId="26" fillId="0" borderId="25" xfId="0" applyNumberFormat="1" applyFont="1" applyFill="1" applyBorder="1" applyAlignment="1" applyProtection="1">
      <alignment/>
      <protection/>
    </xf>
    <xf numFmtId="3" fontId="26" fillId="0" borderId="25" xfId="0" applyNumberFormat="1" applyFont="1" applyFill="1" applyBorder="1" applyAlignment="1" applyProtection="1">
      <alignment/>
      <protection/>
    </xf>
    <xf numFmtId="3" fontId="45" fillId="0" borderId="25" xfId="0" applyNumberFormat="1" applyFont="1" applyFill="1" applyBorder="1" applyAlignment="1" applyProtection="1">
      <alignment/>
      <protection/>
    </xf>
    <xf numFmtId="3" fontId="44" fillId="0" borderId="25" xfId="0" applyNumberFormat="1" applyFont="1" applyFill="1" applyBorder="1" applyAlignment="1" applyProtection="1">
      <alignment horizontal="right"/>
      <protection/>
    </xf>
    <xf numFmtId="4" fontId="26" fillId="0" borderId="25" xfId="0" applyNumberFormat="1" applyFont="1" applyFill="1" applyBorder="1" applyAlignment="1" applyProtection="1">
      <alignment/>
      <protection/>
    </xf>
    <xf numFmtId="0" fontId="44" fillId="0" borderId="25" xfId="0" applyNumberFormat="1" applyFont="1" applyFill="1" applyBorder="1" applyAlignment="1" applyProtection="1">
      <alignment/>
      <protection/>
    </xf>
    <xf numFmtId="4" fontId="26" fillId="19" borderId="25" xfId="0" applyNumberFormat="1" applyFont="1" applyFill="1" applyBorder="1" applyAlignment="1" applyProtection="1">
      <alignment/>
      <protection/>
    </xf>
    <xf numFmtId="4" fontId="26" fillId="47" borderId="25" xfId="0" applyNumberFormat="1" applyFont="1" applyFill="1" applyBorder="1" applyAlignment="1" applyProtection="1">
      <alignment/>
      <protection/>
    </xf>
    <xf numFmtId="3" fontId="26" fillId="47" borderId="25" xfId="0" applyNumberFormat="1" applyFont="1" applyFill="1" applyBorder="1" applyAlignment="1" applyProtection="1">
      <alignment/>
      <protection/>
    </xf>
    <xf numFmtId="4" fontId="26" fillId="52" borderId="25" xfId="0" applyNumberFormat="1" applyFont="1" applyFill="1" applyBorder="1" applyAlignment="1" applyProtection="1">
      <alignment/>
      <protection/>
    </xf>
    <xf numFmtId="4" fontId="44" fillId="52" borderId="25" xfId="0" applyNumberFormat="1" applyFont="1" applyFill="1" applyBorder="1" applyAlignment="1" applyProtection="1">
      <alignment/>
      <protection/>
    </xf>
    <xf numFmtId="4" fontId="26" fillId="49" borderId="25" xfId="0" applyNumberFormat="1" applyFont="1" applyFill="1" applyBorder="1" applyAlignment="1" applyProtection="1">
      <alignment/>
      <protection/>
    </xf>
    <xf numFmtId="4" fontId="26" fillId="50" borderId="25" xfId="0" applyNumberFormat="1" applyFont="1" applyFill="1" applyBorder="1" applyAlignment="1" applyProtection="1">
      <alignment/>
      <protection/>
    </xf>
    <xf numFmtId="4" fontId="44" fillId="0" borderId="25" xfId="0" applyNumberFormat="1" applyFont="1" applyFill="1" applyBorder="1" applyAlignment="1" applyProtection="1">
      <alignment horizontal="right"/>
      <protection/>
    </xf>
    <xf numFmtId="3" fontId="26" fillId="28" borderId="25" xfId="0" applyNumberFormat="1" applyFont="1" applyFill="1" applyBorder="1" applyAlignment="1" applyProtection="1">
      <alignment/>
      <protection/>
    </xf>
    <xf numFmtId="4" fontId="44" fillId="0" borderId="25" xfId="0" applyNumberFormat="1" applyFont="1" applyFill="1" applyBorder="1" applyAlignment="1" applyProtection="1">
      <alignment/>
      <protection/>
    </xf>
    <xf numFmtId="3" fontId="44" fillId="0" borderId="25" xfId="0" applyNumberFormat="1" applyFont="1" applyFill="1" applyBorder="1" applyAlignment="1" applyProtection="1">
      <alignment/>
      <protection/>
    </xf>
    <xf numFmtId="185" fontId="26" fillId="28" borderId="25" xfId="0" applyNumberFormat="1" applyFont="1" applyFill="1" applyBorder="1" applyAlignment="1" applyProtection="1">
      <alignment horizontal="right"/>
      <protection/>
    </xf>
    <xf numFmtId="4" fontId="24" fillId="24" borderId="25" xfId="0" applyNumberFormat="1" applyFont="1" applyFill="1" applyBorder="1" applyAlignment="1" applyProtection="1">
      <alignment/>
      <protection/>
    </xf>
    <xf numFmtId="0" fontId="23" fillId="0" borderId="25" xfId="0" applyNumberFormat="1" applyFont="1" applyFill="1" applyBorder="1" applyAlignment="1" applyProtection="1">
      <alignment wrapText="1"/>
      <protection/>
    </xf>
    <xf numFmtId="0" fontId="27" fillId="0" borderId="33" xfId="0" applyNumberFormat="1" applyFont="1" applyFill="1" applyBorder="1" applyAlignment="1" applyProtection="1">
      <alignment horizontal="center"/>
      <protection/>
    </xf>
    <xf numFmtId="0" fontId="39" fillId="0" borderId="33" xfId="0" applyNumberFormat="1" applyFont="1" applyFill="1" applyBorder="1" applyAlignment="1" applyProtection="1">
      <alignment wrapText="1"/>
      <protection/>
    </xf>
    <xf numFmtId="0" fontId="27" fillId="0" borderId="33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34" borderId="18" xfId="0" applyNumberFormat="1" applyFont="1" applyFill="1" applyBorder="1" applyAlignment="1" applyProtection="1">
      <alignment horizontal="center" vertical="center" wrapText="1"/>
      <protection/>
    </xf>
    <xf numFmtId="0" fontId="67" fillId="0" borderId="18" xfId="0" applyFont="1" applyBorder="1" applyAlignment="1">
      <alignment horizontal="center" vertical="center" wrapText="1"/>
    </xf>
    <xf numFmtId="4" fontId="46" fillId="51" borderId="25" xfId="0" applyNumberFormat="1" applyFont="1" applyFill="1" applyBorder="1" applyAlignment="1" applyProtection="1">
      <alignment/>
      <protection/>
    </xf>
    <xf numFmtId="2" fontId="44" fillId="0" borderId="25" xfId="0" applyNumberFormat="1" applyFont="1" applyFill="1" applyBorder="1" applyAlignment="1" applyProtection="1">
      <alignment/>
      <protection/>
    </xf>
    <xf numFmtId="2" fontId="0" fillId="0" borderId="28" xfId="0" applyNumberFormat="1" applyBorder="1" applyAlignment="1">
      <alignment/>
    </xf>
    <xf numFmtId="1" fontId="47" fillId="53" borderId="23" xfId="0" applyNumberFormat="1" applyFont="1" applyFill="1" applyBorder="1" applyAlignment="1">
      <alignment horizontal="left" wrapText="1"/>
    </xf>
    <xf numFmtId="0" fontId="47" fillId="0" borderId="17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30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1" fontId="47" fillId="53" borderId="22" xfId="0" applyNumberFormat="1" applyFont="1" applyFill="1" applyBorder="1" applyAlignment="1">
      <alignment horizontal="right" vertical="top" wrapText="1"/>
    </xf>
    <xf numFmtId="0" fontId="67" fillId="0" borderId="28" xfId="0" applyFont="1" applyBorder="1" applyAlignment="1">
      <alignment horizontal="center" vertical="center" wrapText="1"/>
    </xf>
    <xf numFmtId="0" fontId="42" fillId="0" borderId="28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80" fontId="22" fillId="0" borderId="28" xfId="0" applyNumberFormat="1" applyFont="1" applyBorder="1" applyAlignment="1">
      <alignment vertical="center" wrapText="1"/>
    </xf>
    <xf numFmtId="2" fontId="68" fillId="0" borderId="28" xfId="0" applyNumberFormat="1" applyFont="1" applyBorder="1" applyAlignment="1">
      <alignment vertical="center" wrapText="1"/>
    </xf>
    <xf numFmtId="2" fontId="67" fillId="0" borderId="28" xfId="0" applyNumberFormat="1" applyFont="1" applyBorder="1" applyAlignment="1">
      <alignment horizontal="right" vertical="center" wrapText="1"/>
    </xf>
    <xf numFmtId="4" fontId="67" fillId="0" borderId="28" xfId="0" applyNumberFormat="1" applyFont="1" applyBorder="1" applyAlignment="1">
      <alignment horizontal="right" vertical="center" wrapText="1"/>
    </xf>
    <xf numFmtId="0" fontId="27" fillId="34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44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42" fillId="0" borderId="44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68" fillId="0" borderId="44" xfId="0" applyFont="1" applyBorder="1" applyAlignment="1">
      <alignment vertical="center" wrapText="1"/>
    </xf>
    <xf numFmtId="0" fontId="68" fillId="0" borderId="28" xfId="0" applyFont="1" applyBorder="1" applyAlignment="1">
      <alignment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left" vertical="center" wrapText="1"/>
    </xf>
    <xf numFmtId="0" fontId="67" fillId="0" borderId="28" xfId="0" applyFont="1" applyBorder="1" applyAlignment="1">
      <alignment horizontal="left" vertical="center" wrapText="1"/>
    </xf>
    <xf numFmtId="0" fontId="22" fillId="0" borderId="44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67" fillId="0" borderId="0" xfId="0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38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4" fontId="22" fillId="0" borderId="5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4" fontId="22" fillId="0" borderId="23" xfId="0" applyNumberFormat="1" applyFont="1" applyBorder="1" applyAlignment="1">
      <alignment horizontal="center"/>
    </xf>
    <xf numFmtId="4" fontId="22" fillId="0" borderId="51" xfId="0" applyNumberFormat="1" applyFont="1" applyBorder="1" applyAlignment="1">
      <alignment horizontal="center"/>
    </xf>
    <xf numFmtId="4" fontId="22" fillId="0" borderId="52" xfId="0" applyNumberFormat="1" applyFont="1" applyBorder="1" applyAlignment="1">
      <alignment horizont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4" fontId="25" fillId="0" borderId="44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7" fillId="19" borderId="44" xfId="0" applyNumberFormat="1" applyFont="1" applyFill="1" applyBorder="1" applyAlignment="1" applyProtection="1">
      <alignment horizontal="left" wrapText="1"/>
      <protection/>
    </xf>
    <xf numFmtId="0" fontId="27" fillId="19" borderId="28" xfId="0" applyNumberFormat="1" applyFont="1" applyFill="1" applyBorder="1" applyAlignment="1" applyProtection="1">
      <alignment horizontal="left" wrapText="1"/>
      <protection/>
    </xf>
    <xf numFmtId="0" fontId="28" fillId="0" borderId="53" xfId="0" applyNumberFormat="1" applyFont="1" applyFill="1" applyBorder="1" applyAlignment="1" applyProtection="1">
      <alignment horizontal="center" vertical="center"/>
      <protection/>
    </xf>
    <xf numFmtId="0" fontId="28" fillId="0" borderId="54" xfId="0" applyNumberFormat="1" applyFont="1" applyFill="1" applyBorder="1" applyAlignment="1" applyProtection="1">
      <alignment horizontal="center" vertical="center"/>
      <protection/>
    </xf>
    <xf numFmtId="3" fontId="27" fillId="19" borderId="25" xfId="0" applyNumberFormat="1" applyFont="1" applyFill="1" applyBorder="1" applyAlignment="1" applyProtection="1">
      <alignment horizontal="left" wrapText="1"/>
      <protection/>
    </xf>
    <xf numFmtId="0" fontId="27" fillId="51" borderId="44" xfId="0" applyNumberFormat="1" applyFont="1" applyFill="1" applyBorder="1" applyAlignment="1" applyProtection="1">
      <alignment horizontal="left" wrapText="1"/>
      <protection/>
    </xf>
    <xf numFmtId="0" fontId="27" fillId="51" borderId="21" xfId="0" applyNumberFormat="1" applyFont="1" applyFill="1" applyBorder="1" applyAlignment="1" applyProtection="1">
      <alignment horizontal="left" wrapText="1"/>
      <protection/>
    </xf>
    <xf numFmtId="0" fontId="27" fillId="28" borderId="44" xfId="0" applyNumberFormat="1" applyFont="1" applyFill="1" applyBorder="1" applyAlignment="1" applyProtection="1">
      <alignment horizontal="left" wrapText="1"/>
      <protection/>
    </xf>
    <xf numFmtId="0" fontId="27" fillId="28" borderId="21" xfId="0" applyNumberFormat="1" applyFont="1" applyFill="1" applyBorder="1" applyAlignment="1" applyProtection="1">
      <alignment horizontal="left" wrapText="1"/>
      <protection/>
    </xf>
    <xf numFmtId="3" fontId="27" fillId="19" borderId="44" xfId="0" applyNumberFormat="1" applyFont="1" applyFill="1" applyBorder="1" applyAlignment="1" applyProtection="1">
      <alignment horizontal="left" wrapText="1"/>
      <protection/>
    </xf>
    <xf numFmtId="3" fontId="27" fillId="19" borderId="28" xfId="0" applyNumberFormat="1" applyFont="1" applyFill="1" applyBorder="1" applyAlignment="1" applyProtection="1">
      <alignment horizontal="left" wrapText="1"/>
      <protection/>
    </xf>
    <xf numFmtId="0" fontId="27" fillId="28" borderId="25" xfId="0" applyNumberFormat="1" applyFont="1" applyFill="1" applyBorder="1" applyAlignment="1" applyProtection="1">
      <alignment horizontal="left" wrapText="1"/>
      <protection/>
    </xf>
    <xf numFmtId="0" fontId="27" fillId="28" borderId="28" xfId="0" applyNumberFormat="1" applyFont="1" applyFill="1" applyBorder="1" applyAlignment="1" applyProtection="1">
      <alignment horizontal="left" wrapText="1"/>
      <protection/>
    </xf>
    <xf numFmtId="0" fontId="27" fillId="51" borderId="28" xfId="0" applyNumberFormat="1" applyFont="1" applyFill="1" applyBorder="1" applyAlignment="1" applyProtection="1">
      <alignment horizontal="left" wrapText="1"/>
      <protection/>
    </xf>
    <xf numFmtId="0" fontId="27" fillId="28" borderId="44" xfId="0" applyNumberFormat="1" applyFont="1" applyFill="1" applyBorder="1" applyAlignment="1" applyProtection="1">
      <alignment horizontal="left"/>
      <protection/>
    </xf>
    <xf numFmtId="0" fontId="27" fillId="28" borderId="28" xfId="0" applyNumberFormat="1" applyFont="1" applyFill="1" applyBorder="1" applyAlignment="1" applyProtection="1">
      <alignment horizontal="left"/>
      <protection/>
    </xf>
    <xf numFmtId="3" fontId="27" fillId="51" borderId="25" xfId="0" applyNumberFormat="1" applyFont="1" applyFill="1" applyBorder="1" applyAlignment="1" applyProtection="1">
      <alignment horizontal="left" wrapText="1"/>
      <protection/>
    </xf>
    <xf numFmtId="3" fontId="27" fillId="28" borderId="25" xfId="0" applyNumberFormat="1" applyFont="1" applyFill="1" applyBorder="1" applyAlignment="1" applyProtection="1">
      <alignment horizontal="left" wrapText="1"/>
      <protection/>
    </xf>
    <xf numFmtId="0" fontId="24" fillId="51" borderId="44" xfId="0" applyNumberFormat="1" applyFont="1" applyFill="1" applyBorder="1" applyAlignment="1" applyProtection="1">
      <alignment horizontal="left" wrapText="1"/>
      <protection/>
    </xf>
    <xf numFmtId="0" fontId="24" fillId="51" borderId="28" xfId="0" applyNumberFormat="1" applyFont="1" applyFill="1" applyBorder="1" applyAlignment="1" applyProtection="1">
      <alignment horizontal="left" wrapText="1"/>
      <protection/>
    </xf>
    <xf numFmtId="0" fontId="27" fillId="28" borderId="25" xfId="0" applyNumberFormat="1" applyFont="1" applyFill="1" applyBorder="1" applyAlignment="1" applyProtection="1">
      <alignment horizontal="left"/>
      <protection/>
    </xf>
    <xf numFmtId="0" fontId="21" fillId="51" borderId="44" xfId="0" applyNumberFormat="1" applyFont="1" applyFill="1" applyBorder="1" applyAlignment="1" applyProtection="1">
      <alignment horizontal="left"/>
      <protection/>
    </xf>
    <xf numFmtId="0" fontId="21" fillId="51" borderId="28" xfId="0" applyNumberFormat="1" applyFont="1" applyFill="1" applyBorder="1" applyAlignment="1" applyProtection="1">
      <alignment horizontal="left"/>
      <protection/>
    </xf>
    <xf numFmtId="3" fontId="27" fillId="54" borderId="44" xfId="0" applyNumberFormat="1" applyFont="1" applyFill="1" applyBorder="1" applyAlignment="1" applyProtection="1">
      <alignment horizontal="left" vertical="center" wrapText="1"/>
      <protection/>
    </xf>
    <xf numFmtId="3" fontId="27" fillId="54" borderId="28" xfId="0" applyNumberFormat="1" applyFont="1" applyFill="1" applyBorder="1" applyAlignment="1" applyProtection="1">
      <alignment horizontal="left" vertical="center" wrapText="1"/>
      <protection/>
    </xf>
    <xf numFmtId="3" fontId="25" fillId="0" borderId="55" xfId="0" applyNumberFormat="1" applyFont="1" applyFill="1" applyBorder="1" applyAlignment="1" applyProtection="1">
      <alignment horizontal="center"/>
      <protection/>
    </xf>
    <xf numFmtId="3" fontId="27" fillId="19" borderId="25" xfId="0" applyNumberFormat="1" applyFont="1" applyFill="1" applyBorder="1" applyAlignment="1" applyProtection="1">
      <alignment horizontal="left"/>
      <protection/>
    </xf>
    <xf numFmtId="3" fontId="27" fillId="28" borderId="44" xfId="0" applyNumberFormat="1" applyFont="1" applyFill="1" applyBorder="1" applyAlignment="1" applyProtection="1">
      <alignment horizontal="left" wrapText="1"/>
      <protection/>
    </xf>
    <xf numFmtId="3" fontId="27" fillId="28" borderId="28" xfId="0" applyNumberFormat="1" applyFont="1" applyFill="1" applyBorder="1" applyAlignment="1" applyProtection="1">
      <alignment horizontal="left" wrapText="1"/>
      <protection/>
    </xf>
    <xf numFmtId="0" fontId="27" fillId="24" borderId="44" xfId="0" applyNumberFormat="1" applyFont="1" applyFill="1" applyBorder="1" applyAlignment="1" applyProtection="1">
      <alignment horizontal="center"/>
      <protection/>
    </xf>
    <xf numFmtId="0" fontId="27" fillId="24" borderId="28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57200"/>
          <a:ext cx="10477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57200"/>
          <a:ext cx="10477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197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197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487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487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cunovodstvo\Documents\Finan%20planovi\Fin.%20plan%20za%202021-2023\FinancijskI%20%20plan%20za%20202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DIO"/>
      <sheetName val="PLAN PRIHODA"/>
      <sheetName val="PLAN RASHODA I IZDATAKA"/>
    </sheetNames>
    <sheetDataSet>
      <sheetData sheetId="1">
        <row r="6">
          <cell r="H6">
            <v>116800</v>
          </cell>
        </row>
        <row r="8">
          <cell r="E8">
            <v>10794000</v>
          </cell>
          <cell r="F8">
            <v>6000</v>
          </cell>
          <cell r="G8">
            <v>847400</v>
          </cell>
        </row>
        <row r="9">
          <cell r="E9">
            <v>357000</v>
          </cell>
          <cell r="G9">
            <v>165000</v>
          </cell>
        </row>
        <row r="11">
          <cell r="D11">
            <v>778700</v>
          </cell>
          <cell r="G11">
            <v>30000</v>
          </cell>
        </row>
        <row r="13">
          <cell r="C13">
            <v>58100</v>
          </cell>
        </row>
        <row r="15">
          <cell r="I15">
            <v>20000</v>
          </cell>
        </row>
        <row r="16">
          <cell r="I16">
            <v>5000</v>
          </cell>
        </row>
        <row r="18">
          <cell r="B18">
            <v>1240575.19</v>
          </cell>
        </row>
        <row r="19">
          <cell r="B19">
            <v>80000</v>
          </cell>
        </row>
      </sheetData>
      <sheetData sheetId="2">
        <row r="231">
          <cell r="C231">
            <v>14498575.19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0.42578125" style="1" customWidth="1"/>
    <col min="2" max="2" width="47.00390625" style="1" customWidth="1"/>
    <col min="3" max="3" width="18.140625" style="1" customWidth="1"/>
    <col min="4" max="4" width="15.7109375" style="1" customWidth="1"/>
    <col min="5" max="5" width="17.140625" style="1" customWidth="1"/>
    <col min="6" max="16384" width="11.421875" style="1" customWidth="1"/>
  </cols>
  <sheetData>
    <row r="1" spans="1:5" ht="48" customHeight="1">
      <c r="A1" s="210" t="s">
        <v>154</v>
      </c>
      <c r="B1" s="210"/>
      <c r="C1" s="210"/>
      <c r="D1" s="210"/>
      <c r="E1" s="210"/>
    </row>
    <row r="2" spans="1:5" s="50" customFormat="1" ht="25.5" customHeight="1">
      <c r="A2" s="210" t="s">
        <v>33</v>
      </c>
      <c r="B2" s="210"/>
      <c r="C2" s="210"/>
      <c r="D2" s="210"/>
      <c r="E2" s="210"/>
    </row>
    <row r="3" spans="1:5" ht="25.5" customHeight="1" hidden="1">
      <c r="A3" s="114"/>
      <c r="B3" s="114"/>
      <c r="C3" s="114"/>
      <c r="D3" s="114"/>
      <c r="E3" s="115"/>
    </row>
    <row r="4" spans="1:5" ht="9" customHeight="1" hidden="1">
      <c r="A4" s="204" t="s">
        <v>89</v>
      </c>
      <c r="B4" s="205"/>
      <c r="C4" s="189"/>
      <c r="D4" s="189"/>
      <c r="E4" s="116" t="s">
        <v>90</v>
      </c>
    </row>
    <row r="5" spans="1:5" ht="25.5" customHeight="1">
      <c r="A5" s="122"/>
      <c r="B5" s="123" t="s">
        <v>89</v>
      </c>
      <c r="C5" s="116" t="s">
        <v>155</v>
      </c>
      <c r="D5" s="189" t="s">
        <v>156</v>
      </c>
      <c r="E5" s="116" t="s">
        <v>150</v>
      </c>
    </row>
    <row r="6" spans="1:5" s="45" customFormat="1" ht="26.25" customHeight="1">
      <c r="A6" s="197" t="s">
        <v>34</v>
      </c>
      <c r="B6" s="198"/>
      <c r="C6" s="117">
        <f>'[1]PLAN RASHODA I IZDATAKA'!C231</f>
        <v>14498575.19</v>
      </c>
      <c r="D6" s="192">
        <f>E6-C6</f>
        <v>-113171.88999999873</v>
      </c>
      <c r="E6" s="117">
        <f>'PLAN PRIHODA'!B24</f>
        <v>14385403.3</v>
      </c>
    </row>
    <row r="7" spans="1:5" ht="15.75" customHeight="1">
      <c r="A7" s="197" t="s">
        <v>0</v>
      </c>
      <c r="B7" s="198"/>
      <c r="C7" s="117">
        <f>C6</f>
        <v>14498575.19</v>
      </c>
      <c r="D7" s="192">
        <f>E7-C7</f>
        <v>-113171.88999999873</v>
      </c>
      <c r="E7" s="117">
        <f>E6</f>
        <v>14385403.3</v>
      </c>
    </row>
    <row r="8" spans="1:5" ht="15.75" customHeight="1">
      <c r="A8" s="208" t="s">
        <v>82</v>
      </c>
      <c r="B8" s="209"/>
      <c r="C8" s="117"/>
      <c r="D8" s="192"/>
      <c r="E8" s="117"/>
    </row>
    <row r="9" spans="1:5" ht="12.75">
      <c r="A9" s="208" t="s">
        <v>35</v>
      </c>
      <c r="B9" s="209"/>
      <c r="C9" s="117">
        <f>C10+C11</f>
        <v>14498575.19</v>
      </c>
      <c r="D9" s="192">
        <f>E9-C9</f>
        <v>-24476.729999998584</v>
      </c>
      <c r="E9" s="117">
        <f>'PLAN RASHODA I IZDATAKA'!D238</f>
        <v>14474098.46</v>
      </c>
    </row>
    <row r="10" spans="1:5" ht="12.75" customHeight="1">
      <c r="A10" s="197" t="s">
        <v>1</v>
      </c>
      <c r="B10" s="198"/>
      <c r="C10" s="117">
        <f>'[1]PLAN PRIHODA'!B18+'[1]PLAN PRIHODA'!C13+'[1]PLAN PRIHODA'!D11+'[1]PLAN PRIHODA'!E8+'[1]PLAN PRIHODA'!F8+'[1]PLAN PRIHODA'!G8+'[1]PLAN PRIHODA'!G11+'[1]PLAN PRIHODA'!H6+'[1]PLAN PRIHODA'!I15</f>
        <v>13891575.19</v>
      </c>
      <c r="D10" s="192">
        <f>E10-C10</f>
        <v>125523.27000000142</v>
      </c>
      <c r="E10" s="117">
        <f>E9-E11</f>
        <v>14017098.46</v>
      </c>
    </row>
    <row r="11" spans="1:5" ht="15.75" customHeight="1">
      <c r="A11" s="208" t="s">
        <v>2</v>
      </c>
      <c r="B11" s="209"/>
      <c r="C11" s="117">
        <f>'[1]PLAN PRIHODA'!B19+'[1]PLAN PRIHODA'!E9+'[1]PLAN PRIHODA'!G9+'[1]PLAN PRIHODA'!I16</f>
        <v>607000</v>
      </c>
      <c r="D11" s="192">
        <f>E11-C11</f>
        <v>-150000</v>
      </c>
      <c r="E11" s="117">
        <f>'PLAN PRIHODA'!B22+'PLAN PRIHODA'!E9+'PLAN PRIHODA'!G9+'PLAN PRIHODA'!I19</f>
        <v>457000</v>
      </c>
    </row>
    <row r="12" spans="1:5" ht="27.75" customHeight="1">
      <c r="A12" s="199" t="s">
        <v>3</v>
      </c>
      <c r="B12" s="200"/>
      <c r="C12" s="118">
        <f>SUM(C6-C9)</f>
        <v>0</v>
      </c>
      <c r="D12" s="192">
        <f>E12-C12</f>
        <v>-88695.16000000015</v>
      </c>
      <c r="E12" s="118">
        <f>SUM(E6-E9)</f>
        <v>-88695.16000000015</v>
      </c>
    </row>
    <row r="13" spans="1:5" ht="21.75" customHeight="1">
      <c r="A13" s="201"/>
      <c r="B13" s="201"/>
      <c r="C13" s="201"/>
      <c r="D13" s="201"/>
      <c r="E13" s="201"/>
    </row>
    <row r="14" spans="1:5" ht="25.5" customHeight="1">
      <c r="A14" s="204" t="s">
        <v>91</v>
      </c>
      <c r="B14" s="205"/>
      <c r="C14" s="116" t="s">
        <v>155</v>
      </c>
      <c r="D14" s="189" t="s">
        <v>156</v>
      </c>
      <c r="E14" s="116" t="s">
        <v>150</v>
      </c>
    </row>
    <row r="15" spans="1:5" ht="28.5" customHeight="1">
      <c r="A15" s="206" t="s">
        <v>92</v>
      </c>
      <c r="B15" s="207"/>
      <c r="C15" s="194">
        <v>0</v>
      </c>
      <c r="D15" s="195">
        <f>E15-C15</f>
        <v>88695.16</v>
      </c>
      <c r="E15" s="129">
        <v>88695.16</v>
      </c>
    </row>
    <row r="16" spans="1:5" ht="39.75" customHeight="1">
      <c r="A16" s="202" t="s">
        <v>93</v>
      </c>
      <c r="B16" s="203"/>
      <c r="C16" s="193">
        <v>0</v>
      </c>
      <c r="D16" s="195">
        <f>E16-C16</f>
        <v>88695.16</v>
      </c>
      <c r="E16" s="129">
        <f>E15</f>
        <v>88695.16</v>
      </c>
    </row>
    <row r="17" spans="1:5" ht="21" customHeight="1">
      <c r="A17" s="201"/>
      <c r="B17" s="201"/>
      <c r="C17" s="201"/>
      <c r="D17" s="201"/>
      <c r="E17" s="201"/>
    </row>
    <row r="18" spans="1:5" ht="25.5" customHeight="1">
      <c r="A18" s="204" t="s">
        <v>94</v>
      </c>
      <c r="B18" s="205"/>
      <c r="C18" s="116" t="s">
        <v>155</v>
      </c>
      <c r="D18" s="189" t="s">
        <v>156</v>
      </c>
      <c r="E18" s="116" t="s">
        <v>150</v>
      </c>
    </row>
    <row r="19" spans="1:5" ht="20.25" customHeight="1">
      <c r="A19" s="197" t="s">
        <v>4</v>
      </c>
      <c r="B19" s="198"/>
      <c r="C19" s="191"/>
      <c r="D19" s="191"/>
      <c r="E19" s="131"/>
    </row>
    <row r="20" spans="1:5" ht="41.25" customHeight="1">
      <c r="A20" s="197" t="s">
        <v>5</v>
      </c>
      <c r="B20" s="198"/>
      <c r="C20" s="191"/>
      <c r="D20" s="191"/>
      <c r="E20" s="131"/>
    </row>
    <row r="21" spans="1:5" ht="33" customHeight="1">
      <c r="A21" s="199" t="s">
        <v>6</v>
      </c>
      <c r="B21" s="200"/>
      <c r="C21" s="190"/>
      <c r="D21" s="190"/>
      <c r="E21" s="130">
        <f>SUM(E19-E20)</f>
        <v>0</v>
      </c>
    </row>
    <row r="22" spans="1:5" ht="19.5" customHeight="1">
      <c r="A22" s="124"/>
      <c r="B22" s="119"/>
      <c r="C22" s="119"/>
      <c r="D22" s="119"/>
      <c r="E22" s="132"/>
    </row>
    <row r="23" spans="1:5" ht="28.5" customHeight="1">
      <c r="A23" s="197" t="s">
        <v>7</v>
      </c>
      <c r="B23" s="198"/>
      <c r="C23" s="191"/>
      <c r="D23" s="191"/>
      <c r="E23" s="131"/>
    </row>
  </sheetData>
  <sheetProtection/>
  <mergeCells count="20">
    <mergeCell ref="A15:B15"/>
    <mergeCell ref="A18:B18"/>
    <mergeCell ref="A8:B8"/>
    <mergeCell ref="A1:E1"/>
    <mergeCell ref="A2:E2"/>
    <mergeCell ref="A9:B9"/>
    <mergeCell ref="A11:B11"/>
    <mergeCell ref="A12:B12"/>
    <mergeCell ref="A7:B7"/>
    <mergeCell ref="A4:B4"/>
    <mergeCell ref="A23:B23"/>
    <mergeCell ref="A21:B21"/>
    <mergeCell ref="A20:B20"/>
    <mergeCell ref="A19:B19"/>
    <mergeCell ref="A10:B10"/>
    <mergeCell ref="A6:B6"/>
    <mergeCell ref="A13:E13"/>
    <mergeCell ref="A16:B16"/>
    <mergeCell ref="A17:E17"/>
    <mergeCell ref="A14:B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0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16.00390625" style="15" customWidth="1"/>
    <col min="2" max="2" width="13.28125" style="15" customWidth="1"/>
    <col min="3" max="3" width="9.140625" style="15" customWidth="1"/>
    <col min="4" max="4" width="11.421875" style="15" customWidth="1"/>
    <col min="5" max="5" width="13.7109375" style="46" customWidth="1"/>
    <col min="6" max="6" width="9.28125" style="1" customWidth="1"/>
    <col min="7" max="7" width="12.140625" style="1" customWidth="1"/>
    <col min="8" max="9" width="10.28125" style="1" customWidth="1"/>
    <col min="10" max="10" width="7.8515625" style="1" customWidth="1"/>
    <col min="11" max="11" width="14.28125" style="1" customWidth="1"/>
    <col min="12" max="12" width="7.8515625" style="1" customWidth="1"/>
    <col min="13" max="13" width="0" style="1" hidden="1" customWidth="1"/>
    <col min="14" max="14" width="11.7109375" style="1" bestFit="1" customWidth="1"/>
    <col min="15" max="16384" width="11.421875" style="1" customWidth="1"/>
  </cols>
  <sheetData>
    <row r="1" spans="1:9" ht="21" customHeight="1">
      <c r="A1" s="211" t="s">
        <v>149</v>
      </c>
      <c r="B1" s="211"/>
      <c r="C1" s="211"/>
      <c r="D1" s="211"/>
      <c r="E1" s="211"/>
      <c r="F1" s="211"/>
      <c r="G1" s="211"/>
      <c r="H1" s="211"/>
      <c r="I1" s="211"/>
    </row>
    <row r="2" spans="1:9" s="2" customFormat="1" ht="13.5" thickBot="1">
      <c r="A2" s="8"/>
      <c r="I2" s="9" t="s">
        <v>8</v>
      </c>
    </row>
    <row r="3" spans="1:9" s="2" customFormat="1" ht="20.25" customHeight="1" thickBot="1">
      <c r="A3" s="188" t="s">
        <v>9</v>
      </c>
      <c r="B3" s="215" t="s">
        <v>108</v>
      </c>
      <c r="C3" s="216"/>
      <c r="D3" s="217"/>
      <c r="E3" s="217"/>
      <c r="F3" s="217"/>
      <c r="G3" s="217"/>
      <c r="H3" s="217"/>
      <c r="I3" s="218"/>
    </row>
    <row r="4" spans="1:9" s="2" customFormat="1" ht="45.75" thickBot="1">
      <c r="A4" s="182" t="s">
        <v>10</v>
      </c>
      <c r="B4" s="183" t="s">
        <v>64</v>
      </c>
      <c r="C4" s="184" t="s">
        <v>11</v>
      </c>
      <c r="D4" s="185" t="s">
        <v>12</v>
      </c>
      <c r="E4" s="185" t="s">
        <v>73</v>
      </c>
      <c r="F4" s="185" t="s">
        <v>74</v>
      </c>
      <c r="G4" s="185" t="s">
        <v>86</v>
      </c>
      <c r="H4" s="186" t="s">
        <v>75</v>
      </c>
      <c r="I4" s="187" t="s">
        <v>16</v>
      </c>
    </row>
    <row r="5" spans="1:9" s="2" customFormat="1" ht="15">
      <c r="A5" s="86">
        <v>634</v>
      </c>
      <c r="B5" s="83"/>
      <c r="C5" s="84"/>
      <c r="D5" s="85"/>
      <c r="E5" s="85"/>
      <c r="F5" s="85"/>
      <c r="G5" s="85"/>
      <c r="H5" s="92">
        <f>H6</f>
        <v>45400</v>
      </c>
      <c r="I5" s="79"/>
    </row>
    <row r="6" spans="1:9" s="2" customFormat="1" ht="12.75" customHeight="1">
      <c r="A6" s="86">
        <v>6341</v>
      </c>
      <c r="B6" s="83"/>
      <c r="C6" s="84"/>
      <c r="D6" s="85"/>
      <c r="E6" s="85"/>
      <c r="F6" s="85"/>
      <c r="G6" s="85"/>
      <c r="H6" s="103">
        <f>'PLAN RASHODA I IZDATAKA'!K238</f>
        <v>45400</v>
      </c>
      <c r="I6" s="79"/>
    </row>
    <row r="7" spans="1:9" s="2" customFormat="1" ht="15">
      <c r="A7" s="86">
        <v>636</v>
      </c>
      <c r="B7" s="81"/>
      <c r="C7" s="80"/>
      <c r="D7" s="77"/>
      <c r="E7" s="93">
        <f>E8+E9</f>
        <v>11932000</v>
      </c>
      <c r="F7" s="93">
        <f>F8</f>
        <v>6000</v>
      </c>
      <c r="G7" s="93">
        <f>SUM(G8:G9)</f>
        <v>742300</v>
      </c>
      <c r="H7" s="77"/>
      <c r="I7" s="78"/>
    </row>
    <row r="8" spans="1:16" s="2" customFormat="1" ht="15">
      <c r="A8" s="86">
        <v>6361</v>
      </c>
      <c r="B8" s="81"/>
      <c r="C8" s="80"/>
      <c r="D8" s="77"/>
      <c r="E8" s="93">
        <f>'PLAN RASHODA I IZDATAKA'!H227+'PLAN RASHODA I IZDATAKA'!H142+'PLAN RASHODA I IZDATAKA'!H109-20000</f>
        <v>11655000</v>
      </c>
      <c r="F8" s="93">
        <f>'PLAN RASHODA I IZDATAKA'!I238-5350</f>
        <v>6000</v>
      </c>
      <c r="G8" s="93">
        <f>'PLAN RASHODA I IZDATAKA'!J109+'PLAN RASHODA I IZDATAKA'!J194+'PLAN RASHODA I IZDATAKA'!J225-2700</f>
        <v>644300</v>
      </c>
      <c r="H8" s="77"/>
      <c r="I8" s="78"/>
      <c r="K8" s="134"/>
      <c r="P8" s="105"/>
    </row>
    <row r="9" spans="1:11" s="2" customFormat="1" ht="15">
      <c r="A9" s="86">
        <v>6362</v>
      </c>
      <c r="B9" s="81"/>
      <c r="C9" s="80"/>
      <c r="D9" s="77"/>
      <c r="E9" s="93">
        <f>'PLAN RASHODA I IZDATAKA'!H232+'PLAN RASHODA I IZDATAKA'!H230</f>
        <v>277000</v>
      </c>
      <c r="F9" s="93"/>
      <c r="G9" s="93">
        <f>'PLAN RASHODA I IZDATAKA'!J215</f>
        <v>98000</v>
      </c>
      <c r="H9" s="77"/>
      <c r="I9" s="78"/>
      <c r="K9" s="134">
        <f>B24-B23+'OPĆI DIO'!E15</f>
        <v>13425950</v>
      </c>
    </row>
    <row r="10" spans="1:11" s="2" customFormat="1" ht="15">
      <c r="A10" s="86">
        <v>641</v>
      </c>
      <c r="B10" s="81"/>
      <c r="C10" s="181">
        <f>C11</f>
        <v>20</v>
      </c>
      <c r="D10" s="77"/>
      <c r="E10" s="93"/>
      <c r="F10" s="93"/>
      <c r="G10" s="93"/>
      <c r="H10" s="77"/>
      <c r="I10" s="78"/>
      <c r="K10" s="134"/>
    </row>
    <row r="11" spans="1:11" s="2" customFormat="1" ht="15">
      <c r="A11" s="86">
        <v>6413</v>
      </c>
      <c r="B11" s="81"/>
      <c r="C11" s="181">
        <v>20</v>
      </c>
      <c r="D11" s="77"/>
      <c r="E11" s="93"/>
      <c r="F11" s="93"/>
      <c r="G11" s="93"/>
      <c r="H11" s="77"/>
      <c r="I11" s="78"/>
      <c r="K11" s="134"/>
    </row>
    <row r="12" spans="1:9" s="2" customFormat="1" ht="15">
      <c r="A12" s="86">
        <v>652</v>
      </c>
      <c r="B12" s="81"/>
      <c r="C12" s="80"/>
      <c r="D12" s="93">
        <f>D13</f>
        <v>537666.84</v>
      </c>
      <c r="E12" s="77"/>
      <c r="F12" s="77"/>
      <c r="G12" s="93">
        <f>G13</f>
        <v>30000</v>
      </c>
      <c r="H12" s="77"/>
      <c r="I12" s="78"/>
    </row>
    <row r="13" spans="1:9" s="2" customFormat="1" ht="15">
      <c r="A13" s="86">
        <v>6526</v>
      </c>
      <c r="B13" s="81"/>
      <c r="C13" s="80"/>
      <c r="D13" s="93">
        <f>'PLAN RASHODA I IZDATAKA'!G238-20500-39933.16</f>
        <v>537666.84</v>
      </c>
      <c r="E13" s="77"/>
      <c r="F13" s="77"/>
      <c r="G13" s="93">
        <f>'PLAN RASHODA I IZDATAKA'!J163</f>
        <v>30000</v>
      </c>
      <c r="H13" s="77"/>
      <c r="I13" s="78"/>
    </row>
    <row r="14" spans="1:9" s="2" customFormat="1" ht="15">
      <c r="A14" s="86">
        <v>661</v>
      </c>
      <c r="B14" s="81"/>
      <c r="C14" s="94">
        <f>C16+C15</f>
        <v>39868</v>
      </c>
      <c r="D14" s="77"/>
      <c r="E14" s="77"/>
      <c r="F14" s="77"/>
      <c r="G14" s="77"/>
      <c r="H14" s="77"/>
      <c r="I14" s="78"/>
    </row>
    <row r="15" spans="1:9" s="2" customFormat="1" ht="15">
      <c r="A15" s="86">
        <v>6614</v>
      </c>
      <c r="B15" s="81"/>
      <c r="C15" s="94">
        <v>1500</v>
      </c>
      <c r="D15" s="77"/>
      <c r="E15" s="77"/>
      <c r="F15" s="77"/>
      <c r="G15" s="77"/>
      <c r="H15" s="77"/>
      <c r="I15" s="78"/>
    </row>
    <row r="16" spans="1:9" s="2" customFormat="1" ht="15">
      <c r="A16" s="86">
        <v>6615</v>
      </c>
      <c r="B16" s="81"/>
      <c r="C16" s="94">
        <f>'PLAN RASHODA I IZDATAKA'!F238-C15-C11-212</f>
        <v>38368</v>
      </c>
      <c r="D16" s="77"/>
      <c r="E16" s="77"/>
      <c r="F16" s="77"/>
      <c r="G16" s="77"/>
      <c r="H16" s="77"/>
      <c r="I16" s="78"/>
    </row>
    <row r="17" spans="1:14" s="2" customFormat="1" ht="15">
      <c r="A17" s="86">
        <v>663</v>
      </c>
      <c r="B17" s="81"/>
      <c r="C17" s="80"/>
      <c r="D17" s="77"/>
      <c r="E17" s="77"/>
      <c r="F17" s="77"/>
      <c r="G17" s="77"/>
      <c r="H17" s="77"/>
      <c r="I17" s="95">
        <f>I18+I19</f>
        <v>4000</v>
      </c>
      <c r="N17" s="134">
        <f>B22+E9+G9+I19</f>
        <v>457000</v>
      </c>
    </row>
    <row r="18" spans="1:9" s="2" customFormat="1" ht="15">
      <c r="A18" s="86">
        <v>6631</v>
      </c>
      <c r="B18" s="104"/>
      <c r="C18" s="80"/>
      <c r="D18" s="77"/>
      <c r="E18" s="77"/>
      <c r="F18" s="77"/>
      <c r="G18" s="77"/>
      <c r="H18" s="77"/>
      <c r="I18" s="95">
        <f>'PLAN RASHODA I IZDATAKA'!L109</f>
        <v>2000</v>
      </c>
    </row>
    <row r="19" spans="1:9" s="2" customFormat="1" ht="15">
      <c r="A19" s="86">
        <v>6632</v>
      </c>
      <c r="B19" s="104"/>
      <c r="C19" s="80"/>
      <c r="D19" s="77"/>
      <c r="E19" s="77"/>
      <c r="F19" s="77"/>
      <c r="G19" s="77"/>
      <c r="H19" s="77"/>
      <c r="I19" s="95">
        <f>'PLAN RASHODA I IZDATAKA'!L215</f>
        <v>2000</v>
      </c>
    </row>
    <row r="20" spans="1:11" s="2" customFormat="1" ht="15">
      <c r="A20" s="110">
        <v>671</v>
      </c>
      <c r="B20" s="99">
        <f>B21+B22</f>
        <v>1048148.46</v>
      </c>
      <c r="C20" s="80"/>
      <c r="D20" s="77"/>
      <c r="E20" s="77"/>
      <c r="F20" s="77"/>
      <c r="G20" s="77"/>
      <c r="H20" s="77"/>
      <c r="I20" s="78"/>
      <c r="K20" s="134">
        <f>E23+F23+G23+H23</f>
        <v>12755700</v>
      </c>
    </row>
    <row r="21" spans="1:9" s="105" customFormat="1" ht="15">
      <c r="A21" s="111">
        <v>6711</v>
      </c>
      <c r="B21" s="106">
        <f>'PLAN RASHODA I IZDATAKA'!E9+'PLAN RASHODA I IZDATAKA'!E19+'PLAN RASHODA I IZDATAKA'!E48+'PLAN RASHODA I IZDATAKA'!E58+'PLAN RASHODA I IZDATAKA'!E63+'PLAN RASHODA I IZDATAKA'!E74+'PLAN RASHODA I IZDATAKA'!E79+'PLAN RASHODA I IZDATAKA'!E101</f>
        <v>968148.46</v>
      </c>
      <c r="C21" s="84"/>
      <c r="D21" s="85"/>
      <c r="E21" s="85"/>
      <c r="F21" s="85"/>
      <c r="G21" s="107"/>
      <c r="H21" s="107"/>
      <c r="I21" s="113"/>
    </row>
    <row r="22" spans="1:9" s="2" customFormat="1" ht="15.75" thickBot="1">
      <c r="A22" s="112">
        <v>6712</v>
      </c>
      <c r="B22" s="108">
        <f>'PLAN RASHODA I IZDATAKA'!E92</f>
        <v>80000</v>
      </c>
      <c r="C22" s="80"/>
      <c r="D22" s="77"/>
      <c r="E22" s="77"/>
      <c r="F22" s="77"/>
      <c r="G22" s="109"/>
      <c r="H22" s="109"/>
      <c r="I22" s="113"/>
    </row>
    <row r="23" spans="1:9" s="2" customFormat="1" ht="30" customHeight="1" thickBot="1">
      <c r="A23" s="13" t="s">
        <v>13</v>
      </c>
      <c r="B23" s="96">
        <f>B5+B7+B12+B14+B17+B20</f>
        <v>1048148.46</v>
      </c>
      <c r="C23" s="97">
        <f>C5+C7+C12+C14+C17+C20+C10</f>
        <v>39888</v>
      </c>
      <c r="D23" s="97">
        <f aca="true" t="shared" si="0" ref="D23:I23">D5+D7+D12+D14+D17+D20</f>
        <v>537666.84</v>
      </c>
      <c r="E23" s="97">
        <f t="shared" si="0"/>
        <v>11932000</v>
      </c>
      <c r="F23" s="97">
        <f t="shared" si="0"/>
        <v>6000</v>
      </c>
      <c r="G23" s="97">
        <f t="shared" si="0"/>
        <v>772300</v>
      </c>
      <c r="H23" s="97">
        <f t="shared" si="0"/>
        <v>45400</v>
      </c>
      <c r="I23" s="98">
        <f t="shared" si="0"/>
        <v>4000</v>
      </c>
    </row>
    <row r="24" spans="1:9" s="2" customFormat="1" ht="28.5" customHeight="1" thickBot="1">
      <c r="A24" s="13" t="s">
        <v>95</v>
      </c>
      <c r="B24" s="212">
        <f>SUM(B23:I23)</f>
        <v>14385403.3</v>
      </c>
      <c r="C24" s="213"/>
      <c r="D24" s="213"/>
      <c r="E24" s="213"/>
      <c r="F24" s="213"/>
      <c r="G24" s="213"/>
      <c r="H24" s="213"/>
      <c r="I24" s="214"/>
    </row>
    <row r="25" spans="1:9" ht="13.5" thickBot="1">
      <c r="A25" s="5"/>
      <c r="B25" s="58"/>
      <c r="C25" s="5"/>
      <c r="D25" s="5"/>
      <c r="E25" s="6"/>
      <c r="F25" s="14"/>
      <c r="I25" s="9"/>
    </row>
    <row r="26" spans="1:9" ht="24" customHeight="1" thickBot="1">
      <c r="A26" s="55" t="s">
        <v>9</v>
      </c>
      <c r="B26" s="215" t="s">
        <v>111</v>
      </c>
      <c r="C26" s="216"/>
      <c r="D26" s="217"/>
      <c r="E26" s="217"/>
      <c r="F26" s="217"/>
      <c r="G26" s="217"/>
      <c r="H26" s="217"/>
      <c r="I26" s="218"/>
    </row>
    <row r="27" spans="1:9" ht="51.75" thickBot="1">
      <c r="A27" s="56" t="s">
        <v>10</v>
      </c>
      <c r="B27" s="10" t="s">
        <v>64</v>
      </c>
      <c r="C27" s="57" t="s">
        <v>11</v>
      </c>
      <c r="D27" s="11" t="s">
        <v>12</v>
      </c>
      <c r="E27" s="11" t="s">
        <v>73</v>
      </c>
      <c r="F27" s="11" t="s">
        <v>74</v>
      </c>
      <c r="G27" s="11" t="s">
        <v>86</v>
      </c>
      <c r="H27" s="82" t="s">
        <v>75</v>
      </c>
      <c r="I27" s="12" t="s">
        <v>16</v>
      </c>
    </row>
    <row r="28" spans="1:9" ht="15">
      <c r="A28" s="87">
        <v>634</v>
      </c>
      <c r="B28" s="83"/>
      <c r="C28" s="84"/>
      <c r="D28" s="85"/>
      <c r="E28" s="85"/>
      <c r="F28" s="85"/>
      <c r="G28" s="85"/>
      <c r="H28" s="92">
        <f>H5</f>
        <v>45400</v>
      </c>
      <c r="I28" s="79"/>
    </row>
    <row r="29" spans="1:9" ht="15">
      <c r="A29" s="88">
        <v>636</v>
      </c>
      <c r="B29" s="81"/>
      <c r="C29" s="80"/>
      <c r="D29" s="77"/>
      <c r="E29" s="93">
        <f>E7</f>
        <v>11932000</v>
      </c>
      <c r="F29" s="93">
        <f>F7</f>
        <v>6000</v>
      </c>
      <c r="G29" s="93">
        <f>G7</f>
        <v>742300</v>
      </c>
      <c r="H29" s="77"/>
      <c r="I29" s="78"/>
    </row>
    <row r="30" spans="1:9" ht="15">
      <c r="A30" s="88">
        <v>652</v>
      </c>
      <c r="B30" s="81"/>
      <c r="C30" s="80"/>
      <c r="D30" s="93">
        <f>D12</f>
        <v>537666.84</v>
      </c>
      <c r="E30" s="77"/>
      <c r="F30" s="77"/>
      <c r="G30" s="93">
        <f>G12</f>
        <v>30000</v>
      </c>
      <c r="H30" s="77"/>
      <c r="I30" s="78"/>
    </row>
    <row r="31" spans="1:9" ht="15">
      <c r="A31" s="88">
        <v>661</v>
      </c>
      <c r="B31" s="81"/>
      <c r="C31" s="94">
        <f>C14</f>
        <v>39868</v>
      </c>
      <c r="D31" s="77"/>
      <c r="E31" s="77"/>
      <c r="F31" s="77"/>
      <c r="G31" s="77"/>
      <c r="H31" s="77"/>
      <c r="I31" s="78"/>
    </row>
    <row r="32" spans="1:9" ht="15">
      <c r="A32" s="88">
        <v>663</v>
      </c>
      <c r="B32" s="81"/>
      <c r="C32" s="80"/>
      <c r="D32" s="77"/>
      <c r="E32" s="77"/>
      <c r="F32" s="77"/>
      <c r="G32" s="77"/>
      <c r="H32" s="77"/>
      <c r="I32" s="95">
        <f>I17</f>
        <v>4000</v>
      </c>
    </row>
    <row r="33" spans="1:9" ht="15.75" thickBot="1">
      <c r="A33" s="89">
        <v>671</v>
      </c>
      <c r="B33" s="99">
        <f>B20</f>
        <v>1048148.46</v>
      </c>
      <c r="C33" s="80"/>
      <c r="D33" s="77"/>
      <c r="E33" s="77"/>
      <c r="F33" s="77"/>
      <c r="G33" s="77"/>
      <c r="H33" s="77"/>
      <c r="I33" s="78"/>
    </row>
    <row r="34" spans="1:9" s="2" customFormat="1" ht="30" customHeight="1" thickBot="1">
      <c r="A34" s="101" t="s">
        <v>13</v>
      </c>
      <c r="B34" s="136">
        <f>SUM(B28:B33)</f>
        <v>1048148.46</v>
      </c>
      <c r="C34" s="136">
        <f aca="true" t="shared" si="1" ref="C34:I34">SUM(C28:C33)</f>
        <v>39868</v>
      </c>
      <c r="D34" s="136">
        <f t="shared" si="1"/>
        <v>537666.84</v>
      </c>
      <c r="E34" s="136">
        <f t="shared" si="1"/>
        <v>11932000</v>
      </c>
      <c r="F34" s="136">
        <f t="shared" si="1"/>
        <v>6000</v>
      </c>
      <c r="G34" s="136">
        <f t="shared" si="1"/>
        <v>772300</v>
      </c>
      <c r="H34" s="136">
        <f t="shared" si="1"/>
        <v>45400</v>
      </c>
      <c r="I34" s="136">
        <f t="shared" si="1"/>
        <v>4000</v>
      </c>
    </row>
    <row r="35" spans="1:9" s="2" customFormat="1" ht="28.5" customHeight="1" thickBot="1">
      <c r="A35" s="13" t="s">
        <v>109</v>
      </c>
      <c r="B35" s="219">
        <f>SUM(A34:I34)</f>
        <v>14385383.3</v>
      </c>
      <c r="C35" s="220"/>
      <c r="D35" s="220"/>
      <c r="E35" s="220"/>
      <c r="F35" s="220"/>
      <c r="G35" s="220"/>
      <c r="H35" s="220"/>
      <c r="I35" s="221"/>
    </row>
    <row r="36" spans="5:6" ht="13.5" thickBot="1">
      <c r="E36" s="16"/>
      <c r="F36" s="17"/>
    </row>
    <row r="37" spans="1:9" ht="26.25" thickBot="1">
      <c r="A37" s="55" t="s">
        <v>9</v>
      </c>
      <c r="B37" s="215" t="s">
        <v>146</v>
      </c>
      <c r="C37" s="216"/>
      <c r="D37" s="217"/>
      <c r="E37" s="217"/>
      <c r="F37" s="217"/>
      <c r="G37" s="217"/>
      <c r="H37" s="217"/>
      <c r="I37" s="218"/>
    </row>
    <row r="38" spans="1:9" ht="51.75" thickBot="1">
      <c r="A38" s="56" t="s">
        <v>10</v>
      </c>
      <c r="B38" s="10" t="s">
        <v>64</v>
      </c>
      <c r="C38" s="57" t="s">
        <v>11</v>
      </c>
      <c r="D38" s="11" t="s">
        <v>77</v>
      </c>
      <c r="E38" s="11" t="s">
        <v>73</v>
      </c>
      <c r="F38" s="11" t="s">
        <v>74</v>
      </c>
      <c r="G38" s="11" t="s">
        <v>86</v>
      </c>
      <c r="H38" s="82" t="s">
        <v>75</v>
      </c>
      <c r="I38" s="12" t="s">
        <v>16</v>
      </c>
    </row>
    <row r="39" spans="1:9" ht="15">
      <c r="A39" s="87">
        <v>634</v>
      </c>
      <c r="B39" s="83"/>
      <c r="C39" s="84"/>
      <c r="D39" s="85"/>
      <c r="E39" s="85"/>
      <c r="F39" s="85"/>
      <c r="G39" s="85"/>
      <c r="H39" s="92">
        <f>H28</f>
        <v>45400</v>
      </c>
      <c r="I39" s="79"/>
    </row>
    <row r="40" spans="1:9" ht="15">
      <c r="A40" s="88">
        <v>636</v>
      </c>
      <c r="B40" s="81"/>
      <c r="C40" s="80"/>
      <c r="D40" s="77"/>
      <c r="E40" s="93">
        <f>E29</f>
        <v>11932000</v>
      </c>
      <c r="F40" s="93">
        <f>F29</f>
        <v>6000</v>
      </c>
      <c r="G40" s="93">
        <f>G29</f>
        <v>742300</v>
      </c>
      <c r="H40" s="77"/>
      <c r="I40" s="78"/>
    </row>
    <row r="41" spans="1:9" ht="15">
      <c r="A41" s="88">
        <v>652</v>
      </c>
      <c r="B41" s="81"/>
      <c r="C41" s="80"/>
      <c r="D41" s="93">
        <f>D30</f>
        <v>537666.84</v>
      </c>
      <c r="E41" s="77"/>
      <c r="F41" s="77"/>
      <c r="G41" s="93">
        <f>G30</f>
        <v>30000</v>
      </c>
      <c r="H41" s="77"/>
      <c r="I41" s="78"/>
    </row>
    <row r="42" spans="1:9" ht="15">
      <c r="A42" s="88">
        <v>661</v>
      </c>
      <c r="B42" s="81"/>
      <c r="C42" s="94">
        <f>C31</f>
        <v>39868</v>
      </c>
      <c r="D42" s="77"/>
      <c r="E42" s="77"/>
      <c r="F42" s="77"/>
      <c r="G42" s="77"/>
      <c r="H42" s="77"/>
      <c r="I42" s="78"/>
    </row>
    <row r="43" spans="1:9" ht="15">
      <c r="A43" s="88">
        <v>663</v>
      </c>
      <c r="B43" s="81"/>
      <c r="C43" s="80"/>
      <c r="D43" s="77"/>
      <c r="E43" s="77"/>
      <c r="F43" s="77"/>
      <c r="G43" s="77"/>
      <c r="H43" s="77"/>
      <c r="I43" s="95">
        <f>I32</f>
        <v>4000</v>
      </c>
    </row>
    <row r="44" spans="1:9" ht="13.5" customHeight="1" thickBot="1">
      <c r="A44" s="89">
        <v>671</v>
      </c>
      <c r="B44" s="99">
        <f>B33</f>
        <v>1048148.46</v>
      </c>
      <c r="C44" s="80"/>
      <c r="D44" s="77"/>
      <c r="E44" s="77"/>
      <c r="F44" s="77"/>
      <c r="G44" s="77"/>
      <c r="H44" s="77"/>
      <c r="I44" s="78"/>
    </row>
    <row r="45" spans="1:9" s="2" customFormat="1" ht="30" customHeight="1" thickBot="1">
      <c r="A45" s="13" t="s">
        <v>13</v>
      </c>
      <c r="B45" s="102">
        <f>B39+B40+B41+B42+B43+B44</f>
        <v>1048148.46</v>
      </c>
      <c r="C45" s="102">
        <f aca="true" t="shared" si="2" ref="C45:I45">C39+C40+C41+C42+C43+C44</f>
        <v>39868</v>
      </c>
      <c r="D45" s="102">
        <f t="shared" si="2"/>
        <v>537666.84</v>
      </c>
      <c r="E45" s="102">
        <f t="shared" si="2"/>
        <v>11932000</v>
      </c>
      <c r="F45" s="102">
        <f t="shared" si="2"/>
        <v>6000</v>
      </c>
      <c r="G45" s="102">
        <f t="shared" si="2"/>
        <v>772300</v>
      </c>
      <c r="H45" s="102">
        <f t="shared" si="2"/>
        <v>45400</v>
      </c>
      <c r="I45" s="102">
        <f t="shared" si="2"/>
        <v>4000</v>
      </c>
    </row>
    <row r="46" spans="1:9" s="2" customFormat="1" ht="28.5" customHeight="1" thickBot="1">
      <c r="A46" s="101" t="s">
        <v>112</v>
      </c>
      <c r="B46" s="212">
        <f>SUM(B45:I45)</f>
        <v>14385383.3</v>
      </c>
      <c r="C46" s="213"/>
      <c r="D46" s="213"/>
      <c r="E46" s="213"/>
      <c r="F46" s="213"/>
      <c r="G46" s="213"/>
      <c r="H46" s="213"/>
      <c r="I46" s="214"/>
    </row>
    <row r="47" spans="4:6" ht="13.5" customHeight="1">
      <c r="D47" s="18"/>
      <c r="E47" s="20"/>
      <c r="F47" s="21"/>
    </row>
    <row r="48" spans="5:6" ht="13.5" customHeight="1">
      <c r="E48" s="22"/>
      <c r="F48" s="23"/>
    </row>
    <row r="49" spans="5:6" ht="13.5" customHeight="1">
      <c r="E49" s="24"/>
      <c r="F49" s="25"/>
    </row>
    <row r="50" spans="5:6" ht="13.5" customHeight="1">
      <c r="E50" s="16"/>
      <c r="F50" s="17"/>
    </row>
    <row r="51" spans="4:6" ht="28.5" customHeight="1">
      <c r="D51" s="18"/>
      <c r="E51" s="16"/>
      <c r="F51" s="26"/>
    </row>
    <row r="52" spans="4:6" ht="13.5" customHeight="1">
      <c r="D52" s="18"/>
      <c r="E52" s="16"/>
      <c r="F52" s="21"/>
    </row>
    <row r="53" spans="5:6" ht="13.5" customHeight="1">
      <c r="E53" s="16"/>
      <c r="F53" s="17"/>
    </row>
    <row r="54" spans="5:6" ht="13.5" customHeight="1">
      <c r="E54" s="16"/>
      <c r="F54" s="25"/>
    </row>
    <row r="55" spans="5:6" ht="13.5" customHeight="1">
      <c r="E55" s="16"/>
      <c r="F55" s="17"/>
    </row>
    <row r="56" spans="5:6" ht="22.5" customHeight="1">
      <c r="E56" s="16"/>
      <c r="F56" s="27"/>
    </row>
    <row r="57" spans="5:6" ht="13.5" customHeight="1">
      <c r="E57" s="22"/>
      <c r="F57" s="23"/>
    </row>
    <row r="58" spans="2:6" ht="13.5" customHeight="1">
      <c r="B58" s="18"/>
      <c r="C58" s="18"/>
      <c r="E58" s="22"/>
      <c r="F58" s="28"/>
    </row>
    <row r="59" spans="4:6" ht="13.5" customHeight="1">
      <c r="D59" s="18"/>
      <c r="E59" s="22"/>
      <c r="F59" s="29"/>
    </row>
    <row r="60" spans="4:6" ht="13.5" customHeight="1">
      <c r="D60" s="18"/>
      <c r="E60" s="24"/>
      <c r="F60" s="21"/>
    </row>
    <row r="61" spans="5:6" ht="13.5" customHeight="1">
      <c r="E61" s="16"/>
      <c r="F61" s="17"/>
    </row>
    <row r="62" spans="2:6" ht="13.5" customHeight="1">
      <c r="B62" s="18"/>
      <c r="C62" s="18"/>
      <c r="E62" s="16"/>
      <c r="F62" s="19"/>
    </row>
    <row r="63" spans="4:6" ht="13.5" customHeight="1">
      <c r="D63" s="18"/>
      <c r="E63" s="16"/>
      <c r="F63" s="28"/>
    </row>
    <row r="64" spans="4:6" ht="13.5" customHeight="1">
      <c r="D64" s="18"/>
      <c r="E64" s="24"/>
      <c r="F64" s="21"/>
    </row>
    <row r="65" spans="5:6" ht="13.5" customHeight="1">
      <c r="E65" s="22"/>
      <c r="F65" s="17"/>
    </row>
    <row r="66" spans="4:6" ht="13.5" customHeight="1">
      <c r="D66" s="18"/>
      <c r="E66" s="22"/>
      <c r="F66" s="28"/>
    </row>
    <row r="67" spans="5:6" ht="22.5" customHeight="1">
      <c r="E67" s="24"/>
      <c r="F67" s="27"/>
    </row>
    <row r="68" spans="5:6" ht="13.5" customHeight="1">
      <c r="E68" s="16"/>
      <c r="F68" s="17"/>
    </row>
    <row r="69" spans="5:6" ht="13.5" customHeight="1">
      <c r="E69" s="24"/>
      <c r="F69" s="21"/>
    </row>
    <row r="70" spans="5:6" ht="13.5" customHeight="1">
      <c r="E70" s="16"/>
      <c r="F70" s="17"/>
    </row>
    <row r="71" spans="5:6" ht="13.5" customHeight="1">
      <c r="E71" s="16"/>
      <c r="F71" s="17"/>
    </row>
    <row r="72" spans="1:6" ht="13.5" customHeight="1">
      <c r="A72" s="18"/>
      <c r="E72" s="30"/>
      <c r="F72" s="28"/>
    </row>
    <row r="73" spans="2:6" ht="13.5" customHeight="1">
      <c r="B73" s="18"/>
      <c r="C73" s="18"/>
      <c r="D73" s="18"/>
      <c r="E73" s="31"/>
      <c r="F73" s="28"/>
    </row>
    <row r="74" spans="2:6" ht="13.5" customHeight="1">
      <c r="B74" s="18"/>
      <c r="C74" s="18"/>
      <c r="D74" s="18"/>
      <c r="E74" s="31"/>
      <c r="F74" s="19"/>
    </row>
    <row r="75" spans="2:6" ht="13.5" customHeight="1">
      <c r="B75" s="18"/>
      <c r="C75" s="18"/>
      <c r="D75" s="18"/>
      <c r="E75" s="24"/>
      <c r="F75" s="25"/>
    </row>
    <row r="76" spans="5:6" ht="12.75">
      <c r="E76" s="16"/>
      <c r="F76" s="17"/>
    </row>
    <row r="77" spans="2:6" ht="12.75">
      <c r="B77" s="18"/>
      <c r="C77" s="18"/>
      <c r="E77" s="16"/>
      <c r="F77" s="28"/>
    </row>
    <row r="78" spans="4:6" ht="12.75">
      <c r="D78" s="18"/>
      <c r="E78" s="16"/>
      <c r="F78" s="19"/>
    </row>
    <row r="79" spans="4:6" ht="12.75">
      <c r="D79" s="18"/>
      <c r="E79" s="24"/>
      <c r="F79" s="21"/>
    </row>
    <row r="80" spans="5:6" ht="12.75">
      <c r="E80" s="16"/>
      <c r="F80" s="17"/>
    </row>
    <row r="81" spans="5:6" ht="12.75">
      <c r="E81" s="16"/>
      <c r="F81" s="17"/>
    </row>
    <row r="82" spans="5:6" ht="12.75">
      <c r="E82" s="32"/>
      <c r="F82" s="33"/>
    </row>
    <row r="83" spans="5:6" ht="12.75">
      <c r="E83" s="16"/>
      <c r="F83" s="17"/>
    </row>
    <row r="84" spans="5:6" ht="12.75">
      <c r="E84" s="16"/>
      <c r="F84" s="17"/>
    </row>
    <row r="85" spans="5:6" ht="12.75">
      <c r="E85" s="16"/>
      <c r="F85" s="17"/>
    </row>
    <row r="86" spans="5:6" ht="12.75">
      <c r="E86" s="24"/>
      <c r="F86" s="21"/>
    </row>
    <row r="87" spans="5:6" ht="12.75">
      <c r="E87" s="16"/>
      <c r="F87" s="17"/>
    </row>
    <row r="88" spans="5:6" ht="12.75">
      <c r="E88" s="24"/>
      <c r="F88" s="21"/>
    </row>
    <row r="89" spans="5:6" ht="12.75">
      <c r="E89" s="16"/>
      <c r="F89" s="17"/>
    </row>
    <row r="90" spans="5:6" ht="12.75">
      <c r="E90" s="16"/>
      <c r="F90" s="17"/>
    </row>
    <row r="91" spans="5:6" ht="12.75">
      <c r="E91" s="16"/>
      <c r="F91" s="17"/>
    </row>
    <row r="92" spans="5:6" ht="12.75">
      <c r="E92" s="16"/>
      <c r="F92" s="17"/>
    </row>
    <row r="93" spans="1:6" ht="28.5" customHeight="1">
      <c r="A93" s="34"/>
      <c r="B93" s="34"/>
      <c r="C93" s="34"/>
      <c r="D93" s="34"/>
      <c r="E93" s="35"/>
      <c r="F93" s="36"/>
    </row>
    <row r="94" spans="4:6" ht="12.75">
      <c r="D94" s="18"/>
      <c r="E94" s="16"/>
      <c r="F94" s="19"/>
    </row>
    <row r="95" spans="5:6" ht="12.75">
      <c r="E95" s="37"/>
      <c r="F95" s="38"/>
    </row>
    <row r="96" spans="5:6" ht="12.75">
      <c r="E96" s="16"/>
      <c r="F96" s="17"/>
    </row>
    <row r="97" spans="5:6" ht="12.75">
      <c r="E97" s="32"/>
      <c r="F97" s="33"/>
    </row>
    <row r="98" spans="5:6" ht="12.75">
      <c r="E98" s="32"/>
      <c r="F98" s="33"/>
    </row>
    <row r="99" spans="5:6" ht="12.75">
      <c r="E99" s="16"/>
      <c r="F99" s="17"/>
    </row>
    <row r="100" spans="5:6" ht="12.75">
      <c r="E100" s="24"/>
      <c r="F100" s="21"/>
    </row>
    <row r="101" spans="5:6" ht="12.75">
      <c r="E101" s="16"/>
      <c r="F101" s="17"/>
    </row>
    <row r="102" spans="5:6" ht="12.75">
      <c r="E102" s="16"/>
      <c r="F102" s="17"/>
    </row>
    <row r="103" spans="5:6" ht="12.75">
      <c r="E103" s="24"/>
      <c r="F103" s="21"/>
    </row>
    <row r="104" spans="5:6" ht="12.75">
      <c r="E104" s="16"/>
      <c r="F104" s="17"/>
    </row>
    <row r="105" spans="5:6" ht="12.75">
      <c r="E105" s="32"/>
      <c r="F105" s="33"/>
    </row>
    <row r="106" spans="5:6" ht="12.75">
      <c r="E106" s="24"/>
      <c r="F106" s="38"/>
    </row>
    <row r="107" spans="5:6" ht="12.75">
      <c r="E107" s="22"/>
      <c r="F107" s="33"/>
    </row>
    <row r="108" spans="5:6" ht="12.75">
      <c r="E108" s="24"/>
      <c r="F108" s="21"/>
    </row>
    <row r="109" spans="5:6" ht="12.75">
      <c r="E109" s="16"/>
      <c r="F109" s="17"/>
    </row>
    <row r="110" spans="4:6" ht="12.75">
      <c r="D110" s="18"/>
      <c r="E110" s="16"/>
      <c r="F110" s="19"/>
    </row>
    <row r="111" spans="5:6" ht="12.75">
      <c r="E111" s="22"/>
      <c r="F111" s="21"/>
    </row>
    <row r="112" spans="5:6" ht="12.75">
      <c r="E112" s="22"/>
      <c r="F112" s="33"/>
    </row>
    <row r="113" spans="4:6" ht="12.75">
      <c r="D113" s="18"/>
      <c r="E113" s="22"/>
      <c r="F113" s="39"/>
    </row>
    <row r="114" spans="4:6" ht="12.75">
      <c r="D114" s="18"/>
      <c r="E114" s="24"/>
      <c r="F114" s="25"/>
    </row>
    <row r="115" spans="5:6" ht="12.75">
      <c r="E115" s="16"/>
      <c r="F115" s="17"/>
    </row>
    <row r="116" spans="5:6" ht="12.75">
      <c r="E116" s="37"/>
      <c r="F116" s="40"/>
    </row>
    <row r="117" spans="5:6" ht="11.25" customHeight="1">
      <c r="E117" s="32"/>
      <c r="F117" s="33"/>
    </row>
    <row r="118" spans="2:6" ht="24" customHeight="1">
      <c r="B118" s="18"/>
      <c r="C118" s="18"/>
      <c r="E118" s="32"/>
      <c r="F118" s="41"/>
    </row>
    <row r="119" spans="4:6" ht="15" customHeight="1">
      <c r="D119" s="18"/>
      <c r="E119" s="32"/>
      <c r="F119" s="41"/>
    </row>
    <row r="120" spans="5:6" ht="11.25" customHeight="1">
      <c r="E120" s="37"/>
      <c r="F120" s="38"/>
    </row>
    <row r="121" spans="5:6" ht="12.75">
      <c r="E121" s="32"/>
      <c r="F121" s="33"/>
    </row>
    <row r="122" spans="2:6" ht="13.5" customHeight="1">
      <c r="B122" s="18"/>
      <c r="C122" s="18"/>
      <c r="E122" s="32"/>
      <c r="F122" s="42"/>
    </row>
    <row r="123" spans="4:6" ht="12.75" customHeight="1">
      <c r="D123" s="18"/>
      <c r="E123" s="32"/>
      <c r="F123" s="19"/>
    </row>
    <row r="124" spans="4:6" ht="12.75" customHeight="1">
      <c r="D124" s="18"/>
      <c r="E124" s="24"/>
      <c r="F124" s="25"/>
    </row>
    <row r="125" spans="5:6" ht="12.75">
      <c r="E125" s="16"/>
      <c r="F125" s="17"/>
    </row>
    <row r="126" spans="4:6" ht="12.75">
      <c r="D126" s="18"/>
      <c r="E126" s="16"/>
      <c r="F126" s="39"/>
    </row>
    <row r="127" spans="5:6" ht="12.75">
      <c r="E127" s="37"/>
      <c r="F127" s="38"/>
    </row>
    <row r="128" spans="5:6" ht="12.75">
      <c r="E128" s="32"/>
      <c r="F128" s="33"/>
    </row>
    <row r="129" spans="5:6" ht="12.75">
      <c r="E129" s="16"/>
      <c r="F129" s="17"/>
    </row>
    <row r="130" spans="1:6" ht="19.5" customHeight="1">
      <c r="A130" s="43"/>
      <c r="B130" s="5"/>
      <c r="C130" s="5"/>
      <c r="D130" s="5"/>
      <c r="E130" s="5"/>
      <c r="F130" s="28"/>
    </row>
    <row r="131" spans="1:6" ht="15" customHeight="1">
      <c r="A131" s="18"/>
      <c r="E131" s="30"/>
      <c r="F131" s="28"/>
    </row>
    <row r="132" spans="1:6" ht="12.75">
      <c r="A132" s="18"/>
      <c r="B132" s="18"/>
      <c r="C132" s="18"/>
      <c r="E132" s="30"/>
      <c r="F132" s="19"/>
    </row>
    <row r="133" spans="4:6" ht="12.75">
      <c r="D133" s="18"/>
      <c r="E133" s="16"/>
      <c r="F133" s="28"/>
    </row>
    <row r="134" spans="5:6" ht="12.75">
      <c r="E134" s="20"/>
      <c r="F134" s="21"/>
    </row>
    <row r="135" spans="2:6" ht="12.75">
      <c r="B135" s="18"/>
      <c r="C135" s="18"/>
      <c r="E135" s="16"/>
      <c r="F135" s="19"/>
    </row>
    <row r="136" spans="4:6" ht="12.75">
      <c r="D136" s="18"/>
      <c r="E136" s="16"/>
      <c r="F136" s="19"/>
    </row>
    <row r="137" spans="5:6" ht="12.75">
      <c r="E137" s="24"/>
      <c r="F137" s="25"/>
    </row>
    <row r="138" spans="4:6" ht="22.5" customHeight="1">
      <c r="D138" s="18"/>
      <c r="E138" s="16"/>
      <c r="F138" s="26"/>
    </row>
    <row r="139" spans="5:6" ht="12.75">
      <c r="E139" s="16"/>
      <c r="F139" s="25"/>
    </row>
    <row r="140" spans="2:6" ht="12.75">
      <c r="B140" s="18"/>
      <c r="C140" s="18"/>
      <c r="E140" s="22"/>
      <c r="F140" s="28"/>
    </row>
    <row r="141" spans="4:6" ht="12.75">
      <c r="D141" s="18"/>
      <c r="E141" s="22"/>
      <c r="F141" s="29"/>
    </row>
    <row r="142" spans="5:6" ht="12.75">
      <c r="E142" s="24"/>
      <c r="F142" s="21"/>
    </row>
    <row r="143" spans="1:6" ht="13.5" customHeight="1">
      <c r="A143" s="18"/>
      <c r="E143" s="30"/>
      <c r="F143" s="28"/>
    </row>
    <row r="144" spans="2:6" ht="13.5" customHeight="1">
      <c r="B144" s="18"/>
      <c r="C144" s="18"/>
      <c r="E144" s="16"/>
      <c r="F144" s="28"/>
    </row>
    <row r="145" spans="4:6" ht="13.5" customHeight="1">
      <c r="D145" s="18"/>
      <c r="E145" s="16"/>
      <c r="F145" s="19"/>
    </row>
    <row r="146" spans="4:6" ht="12.75">
      <c r="D146" s="18"/>
      <c r="E146" s="24"/>
      <c r="F146" s="21"/>
    </row>
    <row r="147" spans="4:6" ht="12.75">
      <c r="D147" s="18"/>
      <c r="E147" s="16"/>
      <c r="F147" s="19"/>
    </row>
    <row r="148" spans="5:6" ht="12.75">
      <c r="E148" s="37"/>
      <c r="F148" s="38"/>
    </row>
    <row r="149" spans="4:6" ht="12.75">
      <c r="D149" s="18"/>
      <c r="E149" s="22"/>
      <c r="F149" s="39"/>
    </row>
    <row r="150" spans="4:6" ht="12.75">
      <c r="D150" s="18"/>
      <c r="E150" s="24"/>
      <c r="F150" s="25"/>
    </row>
    <row r="151" spans="5:6" ht="12.75">
      <c r="E151" s="37"/>
      <c r="F151" s="44"/>
    </row>
    <row r="152" spans="2:6" ht="12.75">
      <c r="B152" s="18"/>
      <c r="C152" s="18"/>
      <c r="E152" s="32"/>
      <c r="F152" s="42"/>
    </row>
    <row r="153" spans="4:6" ht="12.75">
      <c r="D153" s="18"/>
      <c r="E153" s="32"/>
      <c r="F153" s="19"/>
    </row>
    <row r="154" spans="4:6" ht="12.75">
      <c r="D154" s="18"/>
      <c r="E154" s="24"/>
      <c r="F154" s="25"/>
    </row>
    <row r="155" spans="4:6" ht="12.75">
      <c r="D155" s="18"/>
      <c r="E155" s="24"/>
      <c r="F155" s="25"/>
    </row>
    <row r="156" spans="5:6" ht="12.75">
      <c r="E156" s="16"/>
      <c r="F156" s="17"/>
    </row>
    <row r="157" spans="1:6" s="45" customFormat="1" ht="18" customHeight="1">
      <c r="A157" s="222"/>
      <c r="B157" s="223"/>
      <c r="C157" s="223"/>
      <c r="D157" s="223"/>
      <c r="E157" s="223"/>
      <c r="F157" s="223"/>
    </row>
    <row r="158" spans="1:6" ht="28.5" customHeight="1">
      <c r="A158" s="34"/>
      <c r="B158" s="34"/>
      <c r="C158" s="34"/>
      <c r="D158" s="34"/>
      <c r="E158" s="35"/>
      <c r="F158" s="36"/>
    </row>
    <row r="160" spans="1:6" ht="15.75">
      <c r="A160" s="47"/>
      <c r="B160" s="18"/>
      <c r="C160" s="18"/>
      <c r="D160" s="18"/>
      <c r="E160" s="48"/>
      <c r="F160" s="4"/>
    </row>
    <row r="161" spans="1:6" ht="12.75">
      <c r="A161" s="18"/>
      <c r="B161" s="18"/>
      <c r="C161" s="18"/>
      <c r="D161" s="18"/>
      <c r="E161" s="48"/>
      <c r="F161" s="4"/>
    </row>
    <row r="162" spans="1:6" ht="17.25" customHeight="1">
      <c r="A162" s="18"/>
      <c r="B162" s="18"/>
      <c r="C162" s="18"/>
      <c r="D162" s="18"/>
      <c r="E162" s="48"/>
      <c r="F162" s="4"/>
    </row>
    <row r="163" spans="1:6" ht="13.5" customHeight="1">
      <c r="A163" s="18"/>
      <c r="B163" s="18"/>
      <c r="C163" s="18"/>
      <c r="D163" s="18"/>
      <c r="E163" s="48"/>
      <c r="F163" s="4"/>
    </row>
    <row r="164" spans="1:6" ht="12.75">
      <c r="A164" s="18"/>
      <c r="B164" s="18"/>
      <c r="C164" s="18"/>
      <c r="D164" s="18"/>
      <c r="E164" s="48"/>
      <c r="F164" s="4"/>
    </row>
    <row r="165" spans="1:4" ht="12.75">
      <c r="A165" s="18"/>
      <c r="B165" s="18"/>
      <c r="C165" s="18"/>
      <c r="D165" s="18"/>
    </row>
    <row r="166" spans="1:6" ht="12.75">
      <c r="A166" s="18"/>
      <c r="B166" s="18"/>
      <c r="C166" s="18"/>
      <c r="D166" s="18"/>
      <c r="E166" s="48"/>
      <c r="F166" s="4"/>
    </row>
    <row r="167" spans="1:6" ht="12.75">
      <c r="A167" s="18"/>
      <c r="B167" s="18"/>
      <c r="C167" s="18"/>
      <c r="D167" s="18"/>
      <c r="E167" s="48"/>
      <c r="F167" s="49"/>
    </row>
    <row r="168" spans="1:6" ht="12.75">
      <c r="A168" s="18"/>
      <c r="B168" s="18"/>
      <c r="C168" s="18"/>
      <c r="D168" s="18"/>
      <c r="E168" s="48"/>
      <c r="F168" s="4"/>
    </row>
    <row r="169" spans="1:6" ht="22.5" customHeight="1">
      <c r="A169" s="18"/>
      <c r="B169" s="18"/>
      <c r="C169" s="18"/>
      <c r="D169" s="18"/>
      <c r="E169" s="48"/>
      <c r="F169" s="26"/>
    </row>
    <row r="170" spans="5:6" ht="22.5" customHeight="1">
      <c r="E170" s="24"/>
      <c r="F170" s="27"/>
    </row>
  </sheetData>
  <sheetProtection/>
  <mergeCells count="8">
    <mergeCell ref="A1:I1"/>
    <mergeCell ref="B24:I24"/>
    <mergeCell ref="B26:I26"/>
    <mergeCell ref="B35:I35"/>
    <mergeCell ref="B37:I37"/>
    <mergeCell ref="A157:F157"/>
    <mergeCell ref="B3:I3"/>
    <mergeCell ref="B46:I46"/>
  </mergeCells>
  <printOptions horizontalCentered="1"/>
  <pageMargins left="0.1968503937007874" right="0.1968503937007874" top="0.4330708661417323" bottom="0.1968503937007874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24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7" sqref="N7"/>
    </sheetView>
  </sheetViews>
  <sheetFormatPr defaultColWidth="11.421875" defaultRowHeight="12.75"/>
  <cols>
    <col min="1" max="1" width="5.00390625" style="53" customWidth="1"/>
    <col min="2" max="2" width="29.7109375" style="54" customWidth="1"/>
    <col min="3" max="3" width="13.00390625" style="54" customWidth="1"/>
    <col min="4" max="4" width="12.140625" style="3" customWidth="1"/>
    <col min="5" max="5" width="11.57421875" style="3" customWidth="1"/>
    <col min="6" max="6" width="9.28125" style="3" customWidth="1"/>
    <col min="7" max="7" width="10.28125" style="3" customWidth="1"/>
    <col min="8" max="8" width="12.7109375" style="3" customWidth="1"/>
    <col min="9" max="9" width="9.140625" style="3" customWidth="1"/>
    <col min="10" max="10" width="12.00390625" style="3" customWidth="1"/>
    <col min="11" max="11" width="10.28125" style="3" customWidth="1"/>
    <col min="12" max="12" width="9.00390625" style="3" customWidth="1"/>
    <col min="13" max="13" width="11.421875" style="1" customWidth="1"/>
    <col min="14" max="14" width="16.57421875" style="1" bestFit="1" customWidth="1"/>
    <col min="15" max="15" width="12.8515625" style="1" customWidth="1"/>
    <col min="16" max="16384" width="11.421875" style="1" customWidth="1"/>
  </cols>
  <sheetData>
    <row r="1" spans="1:12" ht="24" customHeight="1" thickBot="1">
      <c r="A1" s="229" t="s">
        <v>151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s="4" customFormat="1" ht="56.25" customHeight="1" thickBot="1">
      <c r="A2" s="176" t="s">
        <v>14</v>
      </c>
      <c r="B2" s="177" t="s">
        <v>15</v>
      </c>
      <c r="C2" s="196" t="s">
        <v>157</v>
      </c>
      <c r="D2" s="178" t="s">
        <v>152</v>
      </c>
      <c r="E2" s="177" t="s">
        <v>64</v>
      </c>
      <c r="F2" s="177" t="s">
        <v>123</v>
      </c>
      <c r="G2" s="177" t="s">
        <v>124</v>
      </c>
      <c r="H2" s="177" t="s">
        <v>125</v>
      </c>
      <c r="I2" s="177" t="s">
        <v>126</v>
      </c>
      <c r="J2" s="177" t="s">
        <v>127</v>
      </c>
      <c r="K2" s="177" t="s">
        <v>128</v>
      </c>
      <c r="L2" s="177" t="s">
        <v>129</v>
      </c>
    </row>
    <row r="3" spans="1:12" s="4" customFormat="1" ht="26.25" customHeight="1">
      <c r="A3" s="173"/>
      <c r="B3" s="174" t="s">
        <v>80</v>
      </c>
      <c r="C3" s="174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2.75">
      <c r="A4" s="63"/>
      <c r="B4" s="64" t="s">
        <v>81</v>
      </c>
      <c r="C4" s="64"/>
      <c r="D4" s="67"/>
      <c r="E4" s="67"/>
      <c r="F4" s="67"/>
      <c r="G4" s="67"/>
      <c r="H4" s="67"/>
      <c r="I4" s="67"/>
      <c r="J4" s="67"/>
      <c r="K4" s="67"/>
      <c r="L4" s="67"/>
    </row>
    <row r="5" spans="1:12" ht="13.5" customHeight="1">
      <c r="A5" s="232" t="s">
        <v>113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ht="26.25" customHeight="1">
      <c r="A6" s="232" t="s">
        <v>114</v>
      </c>
      <c r="B6" s="233"/>
      <c r="C6" s="138">
        <f>C7</f>
        <v>48000</v>
      </c>
      <c r="D6" s="138">
        <f>E6</f>
        <v>48000</v>
      </c>
      <c r="E6" s="138">
        <f>E7</f>
        <v>48000</v>
      </c>
      <c r="F6" s="137"/>
      <c r="G6" s="137"/>
      <c r="H6" s="137"/>
      <c r="I6" s="137"/>
      <c r="J6" s="137"/>
      <c r="K6" s="137"/>
      <c r="L6" s="137"/>
    </row>
    <row r="7" spans="1:14" ht="24" customHeight="1">
      <c r="A7" s="232" t="s">
        <v>115</v>
      </c>
      <c r="B7" s="233"/>
      <c r="C7" s="138">
        <f>C8</f>
        <v>48000</v>
      </c>
      <c r="D7" s="138">
        <f>E7</f>
        <v>48000</v>
      </c>
      <c r="E7" s="138">
        <f>E8</f>
        <v>48000</v>
      </c>
      <c r="F7" s="137"/>
      <c r="G7" s="137"/>
      <c r="H7" s="137"/>
      <c r="I7" s="137"/>
      <c r="J7" s="137"/>
      <c r="K7" s="137"/>
      <c r="L7" s="137"/>
      <c r="N7" s="90">
        <f>D15+D7</f>
        <v>14484098.46</v>
      </c>
    </row>
    <row r="8" spans="1:12" ht="24.75" customHeight="1">
      <c r="A8" s="232" t="s">
        <v>145</v>
      </c>
      <c r="B8" s="233"/>
      <c r="C8" s="138">
        <f>C9</f>
        <v>48000</v>
      </c>
      <c r="D8" s="138">
        <f>E8</f>
        <v>48000</v>
      </c>
      <c r="E8" s="138">
        <f>E9</f>
        <v>48000</v>
      </c>
      <c r="F8" s="137"/>
      <c r="G8" s="137"/>
      <c r="H8" s="137"/>
      <c r="I8" s="137"/>
      <c r="J8" s="137"/>
      <c r="K8" s="137"/>
      <c r="L8" s="137"/>
    </row>
    <row r="9" spans="1:12" ht="38.25" customHeight="1">
      <c r="A9" s="234" t="s">
        <v>137</v>
      </c>
      <c r="B9" s="235"/>
      <c r="C9" s="139">
        <f>C10</f>
        <v>48000</v>
      </c>
      <c r="D9" s="170">
        <f>E9</f>
        <v>48000</v>
      </c>
      <c r="E9" s="139">
        <f>E10</f>
        <v>48000</v>
      </c>
      <c r="F9" s="140"/>
      <c r="G9" s="140"/>
      <c r="H9" s="140"/>
      <c r="I9" s="140"/>
      <c r="J9" s="140"/>
      <c r="K9" s="140"/>
      <c r="L9" s="140"/>
    </row>
    <row r="10" spans="1:12" ht="22.5" customHeight="1">
      <c r="A10" s="126">
        <v>3</v>
      </c>
      <c r="B10" s="125" t="s">
        <v>88</v>
      </c>
      <c r="C10" s="141">
        <f>C12</f>
        <v>48000</v>
      </c>
      <c r="D10" s="141">
        <f aca="true" t="shared" si="0" ref="D10:D75">SUM(E10:L10)</f>
        <v>48000</v>
      </c>
      <c r="E10" s="141">
        <f>E12</f>
        <v>48000</v>
      </c>
      <c r="F10" s="141"/>
      <c r="G10" s="141"/>
      <c r="H10" s="142"/>
      <c r="I10" s="142"/>
      <c r="J10" s="141"/>
      <c r="K10" s="141"/>
      <c r="L10" s="141"/>
    </row>
    <row r="11" spans="1:12" ht="18" customHeight="1">
      <c r="A11" s="127">
        <v>37</v>
      </c>
      <c r="B11" s="128" t="s">
        <v>142</v>
      </c>
      <c r="C11" s="143">
        <f>C12</f>
        <v>48000</v>
      </c>
      <c r="D11" s="143">
        <f t="shared" si="0"/>
        <v>48000</v>
      </c>
      <c r="E11" s="143">
        <f>E12</f>
        <v>48000</v>
      </c>
      <c r="F11" s="143"/>
      <c r="G11" s="143"/>
      <c r="H11" s="144"/>
      <c r="I11" s="144"/>
      <c r="J11" s="143"/>
      <c r="K11" s="143"/>
      <c r="L11" s="143"/>
    </row>
    <row r="12" spans="1:12" ht="13.5" customHeight="1">
      <c r="A12" s="65">
        <v>372</v>
      </c>
      <c r="B12" s="128" t="s">
        <v>142</v>
      </c>
      <c r="C12" s="145">
        <f>SUM(C13:C14)</f>
        <v>48000</v>
      </c>
      <c r="D12" s="145">
        <f t="shared" si="0"/>
        <v>48000</v>
      </c>
      <c r="E12" s="145">
        <f>SUM(E13:E14)</f>
        <v>48000</v>
      </c>
      <c r="F12" s="145"/>
      <c r="G12" s="145"/>
      <c r="H12" s="146"/>
      <c r="I12" s="146"/>
      <c r="J12" s="145"/>
      <c r="K12" s="145"/>
      <c r="L12" s="145"/>
    </row>
    <row r="13" spans="1:12" ht="12.75">
      <c r="A13" s="65">
        <v>3722</v>
      </c>
      <c r="B13" s="66" t="s">
        <v>140</v>
      </c>
      <c r="C13" s="146">
        <v>20000</v>
      </c>
      <c r="D13" s="145">
        <f t="shared" si="0"/>
        <v>20000</v>
      </c>
      <c r="E13" s="145">
        <v>20000</v>
      </c>
      <c r="F13" s="145"/>
      <c r="G13" s="145"/>
      <c r="H13" s="146"/>
      <c r="I13" s="146"/>
      <c r="J13" s="145"/>
      <c r="K13" s="145"/>
      <c r="L13" s="145"/>
    </row>
    <row r="14" spans="1:12" ht="12.75">
      <c r="A14" s="65">
        <v>3722</v>
      </c>
      <c r="B14" s="66" t="s">
        <v>141</v>
      </c>
      <c r="C14" s="146">
        <v>28000</v>
      </c>
      <c r="D14" s="145">
        <f t="shared" si="0"/>
        <v>28000</v>
      </c>
      <c r="E14" s="145">
        <v>28000</v>
      </c>
      <c r="F14" s="145"/>
      <c r="G14" s="145"/>
      <c r="H14" s="146"/>
      <c r="I14" s="146"/>
      <c r="J14" s="145"/>
      <c r="K14" s="145"/>
      <c r="L14" s="145"/>
    </row>
    <row r="15" spans="1:12" ht="39.75" customHeight="1">
      <c r="A15" s="232" t="s">
        <v>116</v>
      </c>
      <c r="B15" s="233"/>
      <c r="C15" s="148">
        <f>C16+C55+C106</f>
        <v>14450575.19</v>
      </c>
      <c r="D15" s="147">
        <f t="shared" si="0"/>
        <v>14436098.46</v>
      </c>
      <c r="E15" s="148">
        <f>E16+E55</f>
        <v>1010148.46</v>
      </c>
      <c r="F15" s="148">
        <f aca="true" t="shared" si="1" ref="F15:L15">F16+F55+F106</f>
        <v>40100</v>
      </c>
      <c r="G15" s="148">
        <f t="shared" si="1"/>
        <v>598100</v>
      </c>
      <c r="H15" s="148">
        <f t="shared" si="1"/>
        <v>11952000</v>
      </c>
      <c r="I15" s="148">
        <f t="shared" si="1"/>
        <v>11350</v>
      </c>
      <c r="J15" s="148">
        <f t="shared" si="1"/>
        <v>775000</v>
      </c>
      <c r="K15" s="148">
        <f t="shared" si="1"/>
        <v>45400</v>
      </c>
      <c r="L15" s="148">
        <f t="shared" si="1"/>
        <v>4000</v>
      </c>
    </row>
    <row r="16" spans="1:12" ht="18" customHeight="1">
      <c r="A16" s="232" t="s">
        <v>117</v>
      </c>
      <c r="B16" s="233"/>
      <c r="C16" s="138">
        <f>C18</f>
        <v>812575.19</v>
      </c>
      <c r="D16" s="138">
        <f t="shared" si="0"/>
        <v>616908.46</v>
      </c>
      <c r="E16" s="138">
        <f>E18</f>
        <v>616908.46</v>
      </c>
      <c r="F16" s="138">
        <f aca="true" t="shared" si="2" ref="F16:L16">F18</f>
        <v>0</v>
      </c>
      <c r="G16" s="138">
        <f t="shared" si="2"/>
        <v>0</v>
      </c>
      <c r="H16" s="138">
        <f t="shared" si="2"/>
        <v>0</v>
      </c>
      <c r="I16" s="138">
        <f t="shared" si="2"/>
        <v>0</v>
      </c>
      <c r="J16" s="138">
        <f t="shared" si="2"/>
        <v>0</v>
      </c>
      <c r="K16" s="138">
        <f t="shared" si="2"/>
        <v>0</v>
      </c>
      <c r="L16" s="138">
        <f t="shared" si="2"/>
        <v>0</v>
      </c>
    </row>
    <row r="17" spans="1:12" ht="27" customHeight="1">
      <c r="A17" s="245" t="s">
        <v>139</v>
      </c>
      <c r="B17" s="246"/>
      <c r="C17" s="138">
        <f>C18</f>
        <v>812575.19</v>
      </c>
      <c r="D17" s="138">
        <f t="shared" si="0"/>
        <v>616908.46</v>
      </c>
      <c r="E17" s="138">
        <f>E18</f>
        <v>616908.46</v>
      </c>
      <c r="F17" s="138">
        <f aca="true" t="shared" si="3" ref="F17:L17">F18</f>
        <v>0</v>
      </c>
      <c r="G17" s="138">
        <f t="shared" si="3"/>
        <v>0</v>
      </c>
      <c r="H17" s="138">
        <f t="shared" si="3"/>
        <v>0</v>
      </c>
      <c r="I17" s="138">
        <f t="shared" si="3"/>
        <v>0</v>
      </c>
      <c r="J17" s="138">
        <f t="shared" si="3"/>
        <v>0</v>
      </c>
      <c r="K17" s="138">
        <f t="shared" si="3"/>
        <v>0</v>
      </c>
      <c r="L17" s="138">
        <f t="shared" si="3"/>
        <v>0</v>
      </c>
    </row>
    <row r="18" spans="1:12" ht="39.75" customHeight="1">
      <c r="A18" s="232" t="s">
        <v>100</v>
      </c>
      <c r="B18" s="240"/>
      <c r="C18" s="147">
        <f>C19+C48</f>
        <v>812575.19</v>
      </c>
      <c r="D18" s="147">
        <f t="shared" si="0"/>
        <v>616908.46</v>
      </c>
      <c r="E18" s="147">
        <f aca="true" t="shared" si="4" ref="E18:L18">E19+E48</f>
        <v>616908.46</v>
      </c>
      <c r="F18" s="147">
        <f t="shared" si="4"/>
        <v>0</v>
      </c>
      <c r="G18" s="147">
        <f t="shared" si="4"/>
        <v>0</v>
      </c>
      <c r="H18" s="147">
        <f t="shared" si="4"/>
        <v>0</v>
      </c>
      <c r="I18" s="147">
        <f t="shared" si="4"/>
        <v>0</v>
      </c>
      <c r="J18" s="147">
        <f t="shared" si="4"/>
        <v>0</v>
      </c>
      <c r="K18" s="147">
        <f t="shared" si="4"/>
        <v>0</v>
      </c>
      <c r="L18" s="147">
        <f t="shared" si="4"/>
        <v>0</v>
      </c>
    </row>
    <row r="19" spans="1:12" ht="12.75">
      <c r="A19" s="241" t="s">
        <v>72</v>
      </c>
      <c r="B19" s="242"/>
      <c r="C19" s="149">
        <f>C20</f>
        <v>712568</v>
      </c>
      <c r="D19" s="149">
        <f t="shared" si="0"/>
        <v>511510</v>
      </c>
      <c r="E19" s="149">
        <f>E20</f>
        <v>511510</v>
      </c>
      <c r="F19" s="149">
        <f aca="true" t="shared" si="5" ref="F19:L19">F20</f>
        <v>0</v>
      </c>
      <c r="G19" s="149">
        <f t="shared" si="5"/>
        <v>0</v>
      </c>
      <c r="H19" s="149">
        <f t="shared" si="5"/>
        <v>0</v>
      </c>
      <c r="I19" s="149">
        <f t="shared" si="5"/>
        <v>0</v>
      </c>
      <c r="J19" s="149">
        <f t="shared" si="5"/>
        <v>0</v>
      </c>
      <c r="K19" s="149">
        <f t="shared" si="5"/>
        <v>0</v>
      </c>
      <c r="L19" s="149">
        <f t="shared" si="5"/>
        <v>0</v>
      </c>
    </row>
    <row r="20" spans="1:12" ht="12.75">
      <c r="A20" s="59">
        <v>3</v>
      </c>
      <c r="B20" s="60" t="s">
        <v>17</v>
      </c>
      <c r="C20" s="150">
        <f>C21+C45</f>
        <v>712568</v>
      </c>
      <c r="D20" s="150">
        <f t="shared" si="0"/>
        <v>511510</v>
      </c>
      <c r="E20" s="150">
        <f aca="true" t="shared" si="6" ref="E20:L20">E21+E45</f>
        <v>511510</v>
      </c>
      <c r="F20" s="150">
        <f t="shared" si="6"/>
        <v>0</v>
      </c>
      <c r="G20" s="150">
        <f t="shared" si="6"/>
        <v>0</v>
      </c>
      <c r="H20" s="150">
        <f t="shared" si="6"/>
        <v>0</v>
      </c>
      <c r="I20" s="150">
        <f t="shared" si="6"/>
        <v>0</v>
      </c>
      <c r="J20" s="150">
        <f t="shared" si="6"/>
        <v>0</v>
      </c>
      <c r="K20" s="150">
        <f t="shared" si="6"/>
        <v>0</v>
      </c>
      <c r="L20" s="150">
        <f t="shared" si="6"/>
        <v>0</v>
      </c>
    </row>
    <row r="21" spans="1:12" s="4" customFormat="1" ht="12.75">
      <c r="A21" s="61">
        <v>32</v>
      </c>
      <c r="B21" s="62" t="s">
        <v>22</v>
      </c>
      <c r="C21" s="151">
        <f>C22+C26+C31+C40</f>
        <v>706568</v>
      </c>
      <c r="D21" s="151">
        <f t="shared" si="0"/>
        <v>506510</v>
      </c>
      <c r="E21" s="151">
        <f>E22+E26+E31+E40</f>
        <v>506510</v>
      </c>
      <c r="F21" s="151">
        <f aca="true" t="shared" si="7" ref="F21:L21">F22+F26+F31+F40</f>
        <v>0</v>
      </c>
      <c r="G21" s="151">
        <f t="shared" si="7"/>
        <v>0</v>
      </c>
      <c r="H21" s="151">
        <f t="shared" si="7"/>
        <v>0</v>
      </c>
      <c r="I21" s="151">
        <f t="shared" si="7"/>
        <v>0</v>
      </c>
      <c r="J21" s="151">
        <f t="shared" si="7"/>
        <v>0</v>
      </c>
      <c r="K21" s="151">
        <f t="shared" si="7"/>
        <v>0</v>
      </c>
      <c r="L21" s="151">
        <f t="shared" si="7"/>
        <v>0</v>
      </c>
    </row>
    <row r="22" spans="1:12" ht="13.5" customHeight="1">
      <c r="A22" s="63">
        <v>321</v>
      </c>
      <c r="B22" s="64" t="s">
        <v>23</v>
      </c>
      <c r="C22" s="153">
        <f>SUM(C23:C25)</f>
        <v>38000</v>
      </c>
      <c r="D22" s="153">
        <f t="shared" si="0"/>
        <v>12500</v>
      </c>
      <c r="E22" s="153">
        <f>SUM(E23:E25)</f>
        <v>12500</v>
      </c>
      <c r="F22" s="153">
        <f aca="true" t="shared" si="8" ref="F22:L22">SUM(F23:F25)</f>
        <v>0</v>
      </c>
      <c r="G22" s="153">
        <f t="shared" si="8"/>
        <v>0</v>
      </c>
      <c r="H22" s="153">
        <f t="shared" si="8"/>
        <v>0</v>
      </c>
      <c r="I22" s="153">
        <f t="shared" si="8"/>
        <v>0</v>
      </c>
      <c r="J22" s="153">
        <f t="shared" si="8"/>
        <v>0</v>
      </c>
      <c r="K22" s="153">
        <f t="shared" si="8"/>
        <v>0</v>
      </c>
      <c r="L22" s="153">
        <f t="shared" si="8"/>
        <v>0</v>
      </c>
    </row>
    <row r="23" spans="1:12" ht="12.75" customHeight="1">
      <c r="A23" s="65">
        <v>3211</v>
      </c>
      <c r="B23" s="66" t="s">
        <v>40</v>
      </c>
      <c r="C23" s="145">
        <v>18000</v>
      </c>
      <c r="D23" s="145">
        <f t="shared" si="0"/>
        <v>5500</v>
      </c>
      <c r="E23" s="145">
        <v>5500</v>
      </c>
      <c r="F23" s="146"/>
      <c r="G23" s="146"/>
      <c r="H23" s="146"/>
      <c r="I23" s="146"/>
      <c r="J23" s="155"/>
      <c r="K23" s="146"/>
      <c r="L23" s="146"/>
    </row>
    <row r="24" spans="1:12" ht="12.75" customHeight="1">
      <c r="A24" s="65">
        <v>3213</v>
      </c>
      <c r="B24" s="66" t="s">
        <v>42</v>
      </c>
      <c r="C24" s="145">
        <v>13000</v>
      </c>
      <c r="D24" s="145">
        <f t="shared" si="0"/>
        <v>2000</v>
      </c>
      <c r="E24" s="145">
        <v>2000</v>
      </c>
      <c r="F24" s="146"/>
      <c r="G24" s="146"/>
      <c r="H24" s="146"/>
      <c r="I24" s="146"/>
      <c r="J24" s="155"/>
      <c r="K24" s="146"/>
      <c r="L24" s="146"/>
    </row>
    <row r="25" spans="1:12" ht="12.75" customHeight="1">
      <c r="A25" s="65">
        <v>3214</v>
      </c>
      <c r="B25" s="66" t="s">
        <v>43</v>
      </c>
      <c r="C25" s="145">
        <v>7000</v>
      </c>
      <c r="D25" s="145">
        <f t="shared" si="0"/>
        <v>5000</v>
      </c>
      <c r="E25" s="145">
        <v>5000</v>
      </c>
      <c r="F25" s="146"/>
      <c r="G25" s="146"/>
      <c r="H25" s="146"/>
      <c r="I25" s="146"/>
      <c r="J25" s="155"/>
      <c r="K25" s="146"/>
      <c r="L25" s="146"/>
    </row>
    <row r="26" spans="1:12" ht="12.75">
      <c r="A26" s="63">
        <v>322</v>
      </c>
      <c r="B26" s="64" t="s">
        <v>24</v>
      </c>
      <c r="C26" s="153">
        <f>SUM(C27:C30)</f>
        <v>418068</v>
      </c>
      <c r="D26" s="153">
        <f t="shared" si="0"/>
        <v>337490</v>
      </c>
      <c r="E26" s="153">
        <f>SUM(E27:E30)</f>
        <v>337490</v>
      </c>
      <c r="F26" s="153">
        <f aca="true" t="shared" si="9" ref="F26:L26">SUM(F27:F30)</f>
        <v>0</v>
      </c>
      <c r="G26" s="153">
        <f t="shared" si="9"/>
        <v>0</v>
      </c>
      <c r="H26" s="153">
        <f t="shared" si="9"/>
        <v>0</v>
      </c>
      <c r="I26" s="153">
        <f t="shared" si="9"/>
        <v>0</v>
      </c>
      <c r="J26" s="153">
        <f t="shared" si="9"/>
        <v>0</v>
      </c>
      <c r="K26" s="153">
        <f t="shared" si="9"/>
        <v>0</v>
      </c>
      <c r="L26" s="153">
        <f t="shared" si="9"/>
        <v>0</v>
      </c>
    </row>
    <row r="27" spans="1:12" ht="12.75" customHeight="1">
      <c r="A27" s="65">
        <v>3221</v>
      </c>
      <c r="B27" s="66" t="s">
        <v>44</v>
      </c>
      <c r="C27" s="145">
        <v>102068</v>
      </c>
      <c r="D27" s="145">
        <f t="shared" si="0"/>
        <v>88100</v>
      </c>
      <c r="E27" s="145">
        <v>88100</v>
      </c>
      <c r="F27" s="156"/>
      <c r="G27" s="146"/>
      <c r="H27" s="146"/>
      <c r="I27" s="146"/>
      <c r="J27" s="146"/>
      <c r="K27" s="146"/>
      <c r="L27" s="146"/>
    </row>
    <row r="28" spans="1:12" ht="12.75" customHeight="1">
      <c r="A28" s="65">
        <v>3223</v>
      </c>
      <c r="B28" s="66" t="s">
        <v>46</v>
      </c>
      <c r="C28" s="145">
        <v>280000</v>
      </c>
      <c r="D28" s="145">
        <f t="shared" si="0"/>
        <v>230000</v>
      </c>
      <c r="E28" s="145">
        <v>230000</v>
      </c>
      <c r="F28" s="146"/>
      <c r="G28" s="146"/>
      <c r="H28" s="146"/>
      <c r="I28" s="146"/>
      <c r="J28" s="146"/>
      <c r="K28" s="146"/>
      <c r="L28" s="146"/>
    </row>
    <row r="29" spans="1:12" ht="12.75" customHeight="1">
      <c r="A29" s="65">
        <v>3225</v>
      </c>
      <c r="B29" s="66" t="s">
        <v>48</v>
      </c>
      <c r="C29" s="145">
        <v>20000</v>
      </c>
      <c r="D29" s="145">
        <f t="shared" si="0"/>
        <v>7662.75</v>
      </c>
      <c r="E29" s="145">
        <v>7662.75</v>
      </c>
      <c r="F29" s="146"/>
      <c r="G29" s="146"/>
      <c r="H29" s="146"/>
      <c r="I29" s="146"/>
      <c r="J29" s="146"/>
      <c r="K29" s="146"/>
      <c r="L29" s="146"/>
    </row>
    <row r="30" spans="1:12" ht="12.75" customHeight="1">
      <c r="A30" s="65">
        <v>3227</v>
      </c>
      <c r="B30" s="66" t="s">
        <v>49</v>
      </c>
      <c r="C30" s="145">
        <v>16000</v>
      </c>
      <c r="D30" s="145">
        <f t="shared" si="0"/>
        <v>11727.25</v>
      </c>
      <c r="E30" s="145">
        <v>11727.25</v>
      </c>
      <c r="F30" s="146"/>
      <c r="G30" s="146"/>
      <c r="H30" s="146"/>
      <c r="I30" s="146"/>
      <c r="J30" s="146"/>
      <c r="K30" s="146"/>
      <c r="L30" s="146"/>
    </row>
    <row r="31" spans="1:12" ht="12.75">
      <c r="A31" s="63">
        <v>323</v>
      </c>
      <c r="B31" s="64" t="s">
        <v>25</v>
      </c>
      <c r="C31" s="153">
        <f>SUM(C32:C39)</f>
        <v>197800</v>
      </c>
      <c r="D31" s="153">
        <f t="shared" si="0"/>
        <v>133020</v>
      </c>
      <c r="E31" s="153">
        <f>SUM(E32:E39)</f>
        <v>133020</v>
      </c>
      <c r="F31" s="153">
        <f aca="true" t="shared" si="10" ref="F31:L31">SUM(F32:F39)</f>
        <v>0</v>
      </c>
      <c r="G31" s="153">
        <f t="shared" si="10"/>
        <v>0</v>
      </c>
      <c r="H31" s="153">
        <f t="shared" si="10"/>
        <v>0</v>
      </c>
      <c r="I31" s="153">
        <f t="shared" si="10"/>
        <v>0</v>
      </c>
      <c r="J31" s="153">
        <f t="shared" si="10"/>
        <v>0</v>
      </c>
      <c r="K31" s="153">
        <f t="shared" si="10"/>
        <v>0</v>
      </c>
      <c r="L31" s="153">
        <f t="shared" si="10"/>
        <v>0</v>
      </c>
    </row>
    <row r="32" spans="1:12" ht="12.75" customHeight="1">
      <c r="A32" s="65">
        <v>3231</v>
      </c>
      <c r="B32" s="66" t="s">
        <v>50</v>
      </c>
      <c r="C32" s="145">
        <v>20000</v>
      </c>
      <c r="D32" s="145">
        <f t="shared" si="0"/>
        <v>14000</v>
      </c>
      <c r="E32" s="145">
        <v>14000</v>
      </c>
      <c r="F32" s="145"/>
      <c r="G32" s="145"/>
      <c r="H32" s="145"/>
      <c r="I32" s="146"/>
      <c r="J32" s="145"/>
      <c r="K32" s="145"/>
      <c r="L32" s="145"/>
    </row>
    <row r="33" spans="1:12" ht="12.75" customHeight="1">
      <c r="A33" s="65">
        <v>3233</v>
      </c>
      <c r="B33" s="66" t="s">
        <v>66</v>
      </c>
      <c r="C33" s="145">
        <v>3000</v>
      </c>
      <c r="D33" s="145">
        <f t="shared" si="0"/>
        <v>0</v>
      </c>
      <c r="E33" s="145">
        <v>0</v>
      </c>
      <c r="F33" s="145"/>
      <c r="G33" s="145"/>
      <c r="H33" s="145"/>
      <c r="I33" s="146"/>
      <c r="J33" s="145"/>
      <c r="K33" s="145"/>
      <c r="L33" s="145"/>
    </row>
    <row r="34" spans="1:12" ht="12.75" customHeight="1">
      <c r="A34" s="65">
        <v>3234</v>
      </c>
      <c r="B34" s="66" t="s">
        <v>52</v>
      </c>
      <c r="C34" s="145">
        <v>90000</v>
      </c>
      <c r="D34" s="145">
        <f t="shared" si="0"/>
        <v>77000</v>
      </c>
      <c r="E34" s="145">
        <v>77000</v>
      </c>
      <c r="F34" s="145"/>
      <c r="G34" s="145"/>
      <c r="H34" s="145"/>
      <c r="I34" s="146"/>
      <c r="J34" s="145"/>
      <c r="K34" s="145"/>
      <c r="L34" s="145"/>
    </row>
    <row r="35" spans="1:12" ht="12.75" customHeight="1">
      <c r="A35" s="65">
        <v>3235</v>
      </c>
      <c r="B35" s="66" t="s">
        <v>70</v>
      </c>
      <c r="C35" s="145">
        <v>4800</v>
      </c>
      <c r="D35" s="145">
        <f t="shared" si="0"/>
        <v>4400</v>
      </c>
      <c r="E35" s="145">
        <v>4400</v>
      </c>
      <c r="F35" s="145"/>
      <c r="G35" s="145"/>
      <c r="H35" s="145"/>
      <c r="I35" s="146"/>
      <c r="J35" s="145"/>
      <c r="K35" s="145"/>
      <c r="L35" s="145"/>
    </row>
    <row r="36" spans="1:12" ht="12.75" customHeight="1">
      <c r="A36" s="65">
        <v>3236</v>
      </c>
      <c r="B36" s="66" t="s">
        <v>53</v>
      </c>
      <c r="C36" s="145">
        <v>17000</v>
      </c>
      <c r="D36" s="145">
        <f t="shared" si="0"/>
        <v>13620</v>
      </c>
      <c r="E36" s="145">
        <v>13620</v>
      </c>
      <c r="F36" s="145"/>
      <c r="G36" s="145"/>
      <c r="H36" s="145"/>
      <c r="I36" s="146"/>
      <c r="J36" s="145"/>
      <c r="K36" s="145"/>
      <c r="L36" s="145"/>
    </row>
    <row r="37" spans="1:12" ht="12.75" customHeight="1">
      <c r="A37" s="65">
        <v>3237</v>
      </c>
      <c r="B37" s="66" t="s">
        <v>54</v>
      </c>
      <c r="C37" s="145">
        <v>4000</v>
      </c>
      <c r="D37" s="145">
        <f t="shared" si="0"/>
        <v>0</v>
      </c>
      <c r="E37" s="145">
        <v>0</v>
      </c>
      <c r="F37" s="145"/>
      <c r="G37" s="145"/>
      <c r="H37" s="145"/>
      <c r="I37" s="146"/>
      <c r="J37" s="145"/>
      <c r="K37" s="145"/>
      <c r="L37" s="145"/>
    </row>
    <row r="38" spans="1:12" ht="12.75" customHeight="1">
      <c r="A38" s="65">
        <v>3238</v>
      </c>
      <c r="B38" s="66" t="s">
        <v>55</v>
      </c>
      <c r="C38" s="145">
        <v>26000</v>
      </c>
      <c r="D38" s="145">
        <f t="shared" si="0"/>
        <v>12000</v>
      </c>
      <c r="E38" s="145">
        <v>12000</v>
      </c>
      <c r="F38" s="145"/>
      <c r="G38" s="145"/>
      <c r="H38" s="145"/>
      <c r="I38" s="146"/>
      <c r="J38" s="145"/>
      <c r="K38" s="145"/>
      <c r="L38" s="145"/>
    </row>
    <row r="39" spans="1:12" ht="12.75" customHeight="1">
      <c r="A39" s="65">
        <v>3239</v>
      </c>
      <c r="B39" s="66" t="s">
        <v>56</v>
      </c>
      <c r="C39" s="145">
        <v>33000</v>
      </c>
      <c r="D39" s="145">
        <f t="shared" si="0"/>
        <v>12000</v>
      </c>
      <c r="E39" s="145">
        <v>12000</v>
      </c>
      <c r="F39" s="145"/>
      <c r="G39" s="145"/>
      <c r="H39" s="145"/>
      <c r="I39" s="146"/>
      <c r="J39" s="145"/>
      <c r="K39" s="145"/>
      <c r="L39" s="145"/>
    </row>
    <row r="40" spans="1:12" ht="26.25" customHeight="1">
      <c r="A40" s="63">
        <v>329</v>
      </c>
      <c r="B40" s="64" t="s">
        <v>26</v>
      </c>
      <c r="C40" s="153">
        <f>SUM(C41:C44)</f>
        <v>52700</v>
      </c>
      <c r="D40" s="157">
        <f t="shared" si="0"/>
        <v>23500</v>
      </c>
      <c r="E40" s="153">
        <f aca="true" t="shared" si="11" ref="E40:L40">SUM(E41:E44)</f>
        <v>23500</v>
      </c>
      <c r="F40" s="153">
        <f t="shared" si="11"/>
        <v>0</v>
      </c>
      <c r="G40" s="153">
        <f t="shared" si="11"/>
        <v>0</v>
      </c>
      <c r="H40" s="153">
        <f t="shared" si="11"/>
        <v>0</v>
      </c>
      <c r="I40" s="153">
        <f t="shared" si="11"/>
        <v>0</v>
      </c>
      <c r="J40" s="153">
        <f t="shared" si="11"/>
        <v>0</v>
      </c>
      <c r="K40" s="153">
        <f t="shared" si="11"/>
        <v>0</v>
      </c>
      <c r="L40" s="153">
        <f t="shared" si="11"/>
        <v>0</v>
      </c>
    </row>
    <row r="41" spans="1:12" ht="12.75" customHeight="1">
      <c r="A41" s="65">
        <v>3293</v>
      </c>
      <c r="B41" s="66" t="s">
        <v>58</v>
      </c>
      <c r="C41" s="145">
        <v>2000</v>
      </c>
      <c r="D41" s="145">
        <f t="shared" si="0"/>
        <v>900</v>
      </c>
      <c r="E41" s="145">
        <v>900</v>
      </c>
      <c r="F41" s="145"/>
      <c r="G41" s="145"/>
      <c r="H41" s="145"/>
      <c r="I41" s="146"/>
      <c r="J41" s="145"/>
      <c r="K41" s="145"/>
      <c r="L41" s="145"/>
    </row>
    <row r="42" spans="1:12" ht="12.75" customHeight="1">
      <c r="A42" s="65">
        <v>3294</v>
      </c>
      <c r="B42" s="66" t="s">
        <v>97</v>
      </c>
      <c r="C42" s="145">
        <v>1200</v>
      </c>
      <c r="D42" s="145">
        <f t="shared" si="0"/>
        <v>1300</v>
      </c>
      <c r="E42" s="145">
        <v>1300</v>
      </c>
      <c r="F42" s="145"/>
      <c r="G42" s="145"/>
      <c r="H42" s="145"/>
      <c r="I42" s="146"/>
      <c r="J42" s="145"/>
      <c r="K42" s="145"/>
      <c r="L42" s="145"/>
    </row>
    <row r="43" spans="1:12" ht="12.75" customHeight="1">
      <c r="A43" s="65">
        <v>3295</v>
      </c>
      <c r="B43" s="66" t="s">
        <v>99</v>
      </c>
      <c r="C43" s="145">
        <v>1500</v>
      </c>
      <c r="D43" s="145">
        <f t="shared" si="0"/>
        <v>300</v>
      </c>
      <c r="E43" s="145">
        <v>300</v>
      </c>
      <c r="F43" s="145"/>
      <c r="G43" s="145"/>
      <c r="H43" s="145"/>
      <c r="I43" s="146"/>
      <c r="J43" s="145"/>
      <c r="K43" s="145"/>
      <c r="L43" s="145"/>
    </row>
    <row r="44" spans="1:12" ht="24" customHeight="1">
      <c r="A44" s="65">
        <v>3299</v>
      </c>
      <c r="B44" s="66" t="s">
        <v>26</v>
      </c>
      <c r="C44" s="145">
        <v>48000</v>
      </c>
      <c r="D44" s="145">
        <f t="shared" si="0"/>
        <v>21000</v>
      </c>
      <c r="E44" s="145">
        <v>21000</v>
      </c>
      <c r="F44" s="145"/>
      <c r="G44" s="145"/>
      <c r="H44" s="145"/>
      <c r="I44" s="146"/>
      <c r="J44" s="145"/>
      <c r="K44" s="145"/>
      <c r="L44" s="145"/>
    </row>
    <row r="45" spans="1:12" s="4" customFormat="1" ht="12.75">
      <c r="A45" s="61">
        <v>34</v>
      </c>
      <c r="B45" s="62" t="s">
        <v>27</v>
      </c>
      <c r="C45" s="151">
        <f aca="true" t="shared" si="12" ref="C45:L46">C46</f>
        <v>6000</v>
      </c>
      <c r="D45" s="151">
        <f t="shared" si="0"/>
        <v>5000</v>
      </c>
      <c r="E45" s="151">
        <f t="shared" si="12"/>
        <v>5000</v>
      </c>
      <c r="F45" s="151">
        <f t="shared" si="12"/>
        <v>0</v>
      </c>
      <c r="G45" s="151">
        <f t="shared" si="12"/>
        <v>0</v>
      </c>
      <c r="H45" s="151">
        <f t="shared" si="12"/>
        <v>0</v>
      </c>
      <c r="I45" s="151">
        <f t="shared" si="12"/>
        <v>0</v>
      </c>
      <c r="J45" s="151">
        <f t="shared" si="12"/>
        <v>0</v>
      </c>
      <c r="K45" s="151">
        <f t="shared" si="12"/>
        <v>0</v>
      </c>
      <c r="L45" s="151">
        <f t="shared" si="12"/>
        <v>0</v>
      </c>
    </row>
    <row r="46" spans="1:12" ht="12.75" customHeight="1">
      <c r="A46" s="63">
        <v>343</v>
      </c>
      <c r="B46" s="64" t="s">
        <v>28</v>
      </c>
      <c r="C46" s="153">
        <f>C47</f>
        <v>6000</v>
      </c>
      <c r="D46" s="153">
        <f>SUM(E46:L46)</f>
        <v>5000</v>
      </c>
      <c r="E46" s="153">
        <f>E47</f>
        <v>5000</v>
      </c>
      <c r="F46" s="153">
        <f t="shared" si="12"/>
        <v>0</v>
      </c>
      <c r="G46" s="153">
        <f t="shared" si="12"/>
        <v>0</v>
      </c>
      <c r="H46" s="153">
        <f t="shared" si="12"/>
        <v>0</v>
      </c>
      <c r="I46" s="153">
        <f t="shared" si="12"/>
        <v>0</v>
      </c>
      <c r="J46" s="153">
        <f t="shared" si="12"/>
        <v>0</v>
      </c>
      <c r="K46" s="153">
        <f t="shared" si="12"/>
        <v>0</v>
      </c>
      <c r="L46" s="153">
        <f t="shared" si="12"/>
        <v>0</v>
      </c>
    </row>
    <row r="47" spans="1:12" ht="26.25" customHeight="1">
      <c r="A47" s="65">
        <v>3431</v>
      </c>
      <c r="B47" s="66" t="s">
        <v>60</v>
      </c>
      <c r="C47" s="145">
        <v>6000</v>
      </c>
      <c r="D47" s="145">
        <f t="shared" si="0"/>
        <v>5000</v>
      </c>
      <c r="E47" s="145">
        <v>5000</v>
      </c>
      <c r="F47" s="158"/>
      <c r="G47" s="158"/>
      <c r="H47" s="146"/>
      <c r="I47" s="146"/>
      <c r="J47" s="145"/>
      <c r="K47" s="145"/>
      <c r="L47" s="145"/>
    </row>
    <row r="48" spans="1:12" s="4" customFormat="1" ht="37.5" customHeight="1">
      <c r="A48" s="234" t="s">
        <v>118</v>
      </c>
      <c r="B48" s="239"/>
      <c r="C48" s="149">
        <f>C49</f>
        <v>100007.19</v>
      </c>
      <c r="D48" s="149">
        <f t="shared" si="0"/>
        <v>105398.45999999999</v>
      </c>
      <c r="E48" s="149">
        <f>E49</f>
        <v>105398.45999999999</v>
      </c>
      <c r="F48" s="149">
        <f aca="true" t="shared" si="13" ref="F48:L49">F49</f>
        <v>0</v>
      </c>
      <c r="G48" s="149">
        <f t="shared" si="13"/>
        <v>0</v>
      </c>
      <c r="H48" s="149">
        <f t="shared" si="13"/>
        <v>0</v>
      </c>
      <c r="I48" s="149">
        <f t="shared" si="13"/>
        <v>0</v>
      </c>
      <c r="J48" s="149">
        <f t="shared" si="13"/>
        <v>0</v>
      </c>
      <c r="K48" s="149">
        <f t="shared" si="13"/>
        <v>0</v>
      </c>
      <c r="L48" s="149">
        <f t="shared" si="13"/>
        <v>0</v>
      </c>
    </row>
    <row r="49" spans="1:12" s="4" customFormat="1" ht="12.75">
      <c r="A49" s="59">
        <v>3</v>
      </c>
      <c r="B49" s="60" t="s">
        <v>17</v>
      </c>
      <c r="C49" s="150">
        <f>C50</f>
        <v>100007.19</v>
      </c>
      <c r="D49" s="150">
        <f t="shared" si="0"/>
        <v>105398.45999999999</v>
      </c>
      <c r="E49" s="150">
        <f>E50</f>
        <v>105398.45999999999</v>
      </c>
      <c r="F49" s="150">
        <f t="shared" si="13"/>
        <v>0</v>
      </c>
      <c r="G49" s="150">
        <f t="shared" si="13"/>
        <v>0</v>
      </c>
      <c r="H49" s="150">
        <f t="shared" si="13"/>
        <v>0</v>
      </c>
      <c r="I49" s="150">
        <f t="shared" si="13"/>
        <v>0</v>
      </c>
      <c r="J49" s="150">
        <f t="shared" si="13"/>
        <v>0</v>
      </c>
      <c r="K49" s="150">
        <f t="shared" si="13"/>
        <v>0</v>
      </c>
      <c r="L49" s="150">
        <f t="shared" si="13"/>
        <v>0</v>
      </c>
    </row>
    <row r="50" spans="1:12" s="4" customFormat="1" ht="12.75">
      <c r="A50" s="61">
        <v>32</v>
      </c>
      <c r="B50" s="62" t="s">
        <v>22</v>
      </c>
      <c r="C50" s="151">
        <f>C51+C53</f>
        <v>100007.19</v>
      </c>
      <c r="D50" s="151">
        <f t="shared" si="0"/>
        <v>105398.45999999999</v>
      </c>
      <c r="E50" s="151">
        <f>E51+E53</f>
        <v>105398.45999999999</v>
      </c>
      <c r="F50" s="151">
        <f aca="true" t="shared" si="14" ref="F50:L50">F51+F53</f>
        <v>0</v>
      </c>
      <c r="G50" s="151">
        <f t="shared" si="14"/>
        <v>0</v>
      </c>
      <c r="H50" s="151">
        <f t="shared" si="14"/>
        <v>0</v>
      </c>
      <c r="I50" s="151">
        <f t="shared" si="14"/>
        <v>0</v>
      </c>
      <c r="J50" s="151">
        <f t="shared" si="14"/>
        <v>0</v>
      </c>
      <c r="K50" s="151">
        <f t="shared" si="14"/>
        <v>0</v>
      </c>
      <c r="L50" s="151">
        <f t="shared" si="14"/>
        <v>0</v>
      </c>
    </row>
    <row r="51" spans="1:12" s="4" customFormat="1" ht="12.75" customHeight="1">
      <c r="A51" s="63">
        <v>322</v>
      </c>
      <c r="B51" s="64" t="s">
        <v>24</v>
      </c>
      <c r="C51" s="153">
        <f>SUM(C52)</f>
        <v>46007.19</v>
      </c>
      <c r="D51" s="153">
        <f t="shared" si="0"/>
        <v>51398.46</v>
      </c>
      <c r="E51" s="153">
        <f>SUM(E52)</f>
        <v>51398.46</v>
      </c>
      <c r="F51" s="153">
        <f aca="true" t="shared" si="15" ref="F51:L51">SUM(F52)</f>
        <v>0</v>
      </c>
      <c r="G51" s="153">
        <f t="shared" si="15"/>
        <v>0</v>
      </c>
      <c r="H51" s="153">
        <f t="shared" si="15"/>
        <v>0</v>
      </c>
      <c r="I51" s="153">
        <f t="shared" si="15"/>
        <v>0</v>
      </c>
      <c r="J51" s="153">
        <f t="shared" si="15"/>
        <v>0</v>
      </c>
      <c r="K51" s="153">
        <f t="shared" si="15"/>
        <v>0</v>
      </c>
      <c r="L51" s="153">
        <f t="shared" si="15"/>
        <v>0</v>
      </c>
    </row>
    <row r="52" spans="1:12" ht="25.5">
      <c r="A52" s="65">
        <v>3224</v>
      </c>
      <c r="B52" s="66" t="s">
        <v>47</v>
      </c>
      <c r="C52" s="145">
        <v>46007.19</v>
      </c>
      <c r="D52" s="145">
        <f t="shared" si="0"/>
        <v>51398.46</v>
      </c>
      <c r="E52" s="145">
        <v>51398.46</v>
      </c>
      <c r="F52" s="158"/>
      <c r="G52" s="158"/>
      <c r="H52" s="146"/>
      <c r="I52" s="146"/>
      <c r="J52" s="158"/>
      <c r="K52" s="146"/>
      <c r="L52" s="146"/>
    </row>
    <row r="53" spans="1:12" s="4" customFormat="1" ht="12.75" customHeight="1">
      <c r="A53" s="63">
        <v>323</v>
      </c>
      <c r="B53" s="64" t="s">
        <v>25</v>
      </c>
      <c r="C53" s="153">
        <f>C54</f>
        <v>54000</v>
      </c>
      <c r="D53" s="153">
        <f t="shared" si="0"/>
        <v>54000</v>
      </c>
      <c r="E53" s="153">
        <f>E54</f>
        <v>54000</v>
      </c>
      <c r="F53" s="153">
        <f aca="true" t="shared" si="16" ref="F53:L53">F54</f>
        <v>0</v>
      </c>
      <c r="G53" s="153">
        <f t="shared" si="16"/>
        <v>0</v>
      </c>
      <c r="H53" s="153">
        <f t="shared" si="16"/>
        <v>0</v>
      </c>
      <c r="I53" s="153">
        <f t="shared" si="16"/>
        <v>0</v>
      </c>
      <c r="J53" s="153">
        <f t="shared" si="16"/>
        <v>0</v>
      </c>
      <c r="K53" s="153">
        <f t="shared" si="16"/>
        <v>0</v>
      </c>
      <c r="L53" s="153">
        <f t="shared" si="16"/>
        <v>0</v>
      </c>
    </row>
    <row r="54" spans="1:12" ht="12.75" customHeight="1">
      <c r="A54" s="65">
        <v>3232</v>
      </c>
      <c r="B54" s="66" t="s">
        <v>51</v>
      </c>
      <c r="C54" s="145">
        <v>54000</v>
      </c>
      <c r="D54" s="145">
        <f t="shared" si="0"/>
        <v>54000</v>
      </c>
      <c r="E54" s="145">
        <v>54000</v>
      </c>
      <c r="F54" s="158"/>
      <c r="G54" s="158"/>
      <c r="H54" s="146"/>
      <c r="I54" s="146"/>
      <c r="J54" s="158"/>
      <c r="K54" s="145"/>
      <c r="L54" s="145"/>
    </row>
    <row r="55" spans="1:12" ht="24.75" customHeight="1">
      <c r="A55" s="232" t="s">
        <v>119</v>
      </c>
      <c r="B55" s="233"/>
      <c r="C55" s="138">
        <f>C56</f>
        <v>460000</v>
      </c>
      <c r="D55" s="138">
        <f t="shared" si="0"/>
        <v>393240</v>
      </c>
      <c r="E55" s="138">
        <f>E56</f>
        <v>393240</v>
      </c>
      <c r="F55" s="138">
        <f aca="true" t="shared" si="17" ref="F55:L55">F56</f>
        <v>0</v>
      </c>
      <c r="G55" s="138">
        <f t="shared" si="17"/>
        <v>0</v>
      </c>
      <c r="H55" s="138">
        <f t="shared" si="17"/>
        <v>0</v>
      </c>
      <c r="I55" s="138">
        <f t="shared" si="17"/>
        <v>0</v>
      </c>
      <c r="J55" s="138">
        <f t="shared" si="17"/>
        <v>0</v>
      </c>
      <c r="K55" s="138">
        <f t="shared" si="17"/>
        <v>0</v>
      </c>
      <c r="L55" s="138">
        <f t="shared" si="17"/>
        <v>0</v>
      </c>
    </row>
    <row r="56" spans="1:12" ht="26.25" customHeight="1">
      <c r="A56" s="232" t="s">
        <v>120</v>
      </c>
      <c r="B56" s="233"/>
      <c r="C56" s="138">
        <f>C57+C92+C100</f>
        <v>460000</v>
      </c>
      <c r="D56" s="138">
        <f t="shared" si="0"/>
        <v>393240</v>
      </c>
      <c r="E56" s="138">
        <f aca="true" t="shared" si="18" ref="E56:L56">E57+E92+E100</f>
        <v>393240</v>
      </c>
      <c r="F56" s="138">
        <f t="shared" si="18"/>
        <v>0</v>
      </c>
      <c r="G56" s="138">
        <f t="shared" si="18"/>
        <v>0</v>
      </c>
      <c r="H56" s="138">
        <f t="shared" si="18"/>
        <v>0</v>
      </c>
      <c r="I56" s="138">
        <f t="shared" si="18"/>
        <v>0</v>
      </c>
      <c r="J56" s="138">
        <f t="shared" si="18"/>
        <v>0</v>
      </c>
      <c r="K56" s="138">
        <f t="shared" si="18"/>
        <v>0</v>
      </c>
      <c r="L56" s="138">
        <f t="shared" si="18"/>
        <v>0</v>
      </c>
    </row>
    <row r="57" spans="1:12" ht="24.75" customHeight="1">
      <c r="A57" s="243" t="s">
        <v>67</v>
      </c>
      <c r="B57" s="243"/>
      <c r="C57" s="138">
        <f>C58+C63+C69+C79+C74</f>
        <v>180000</v>
      </c>
      <c r="D57" s="138">
        <f t="shared" si="0"/>
        <v>163240</v>
      </c>
      <c r="E57" s="138">
        <f>E58+E63+E69+E79+E74</f>
        <v>163240</v>
      </c>
      <c r="F57" s="138">
        <f aca="true" t="shared" si="19" ref="F57:L57">F58+F63+F79+F74</f>
        <v>0</v>
      </c>
      <c r="G57" s="138">
        <f t="shared" si="19"/>
        <v>0</v>
      </c>
      <c r="H57" s="138">
        <f t="shared" si="19"/>
        <v>0</v>
      </c>
      <c r="I57" s="138">
        <f t="shared" si="19"/>
        <v>0</v>
      </c>
      <c r="J57" s="138">
        <f t="shared" si="19"/>
        <v>0</v>
      </c>
      <c r="K57" s="138">
        <f t="shared" si="19"/>
        <v>0</v>
      </c>
      <c r="L57" s="138">
        <f t="shared" si="19"/>
        <v>0</v>
      </c>
    </row>
    <row r="58" spans="1:12" ht="27" customHeight="1">
      <c r="A58" s="231" t="s">
        <v>76</v>
      </c>
      <c r="B58" s="231"/>
      <c r="C58" s="159">
        <f>C59</f>
        <v>7500</v>
      </c>
      <c r="D58" s="159">
        <f t="shared" si="0"/>
        <v>10000</v>
      </c>
      <c r="E58" s="159">
        <f>E59</f>
        <v>10000</v>
      </c>
      <c r="F58" s="159">
        <f aca="true" t="shared" si="20" ref="F58:L61">F59</f>
        <v>0</v>
      </c>
      <c r="G58" s="159">
        <f t="shared" si="20"/>
        <v>0</v>
      </c>
      <c r="H58" s="159">
        <f t="shared" si="20"/>
        <v>0</v>
      </c>
      <c r="I58" s="159">
        <f t="shared" si="20"/>
        <v>0</v>
      </c>
      <c r="J58" s="159">
        <f t="shared" si="20"/>
        <v>0</v>
      </c>
      <c r="K58" s="159">
        <f t="shared" si="20"/>
        <v>0</v>
      </c>
      <c r="L58" s="159">
        <f t="shared" si="20"/>
        <v>0</v>
      </c>
    </row>
    <row r="59" spans="1:12" ht="12.75" customHeight="1">
      <c r="A59" s="69">
        <v>3</v>
      </c>
      <c r="B59" s="70" t="s">
        <v>17</v>
      </c>
      <c r="C59" s="160">
        <f>C60</f>
        <v>7500</v>
      </c>
      <c r="D59" s="160">
        <f t="shared" si="0"/>
        <v>10000</v>
      </c>
      <c r="E59" s="160">
        <f>E60</f>
        <v>10000</v>
      </c>
      <c r="F59" s="160">
        <f t="shared" si="20"/>
        <v>0</v>
      </c>
      <c r="G59" s="160">
        <f t="shared" si="20"/>
        <v>0</v>
      </c>
      <c r="H59" s="160">
        <f t="shared" si="20"/>
        <v>0</v>
      </c>
      <c r="I59" s="160">
        <f t="shared" si="20"/>
        <v>0</v>
      </c>
      <c r="J59" s="160">
        <f t="shared" si="20"/>
        <v>0</v>
      </c>
      <c r="K59" s="160">
        <f t="shared" si="20"/>
        <v>0</v>
      </c>
      <c r="L59" s="160">
        <f t="shared" si="20"/>
        <v>0</v>
      </c>
    </row>
    <row r="60" spans="1:12" ht="12.75" customHeight="1">
      <c r="A60" s="71">
        <v>32</v>
      </c>
      <c r="B60" s="72" t="s">
        <v>22</v>
      </c>
      <c r="C60" s="151">
        <f>C61</f>
        <v>7500</v>
      </c>
      <c r="D60" s="151">
        <f t="shared" si="0"/>
        <v>10000</v>
      </c>
      <c r="E60" s="151">
        <f>E61</f>
        <v>10000</v>
      </c>
      <c r="F60" s="151">
        <f t="shared" si="20"/>
        <v>0</v>
      </c>
      <c r="G60" s="151">
        <f t="shared" si="20"/>
        <v>0</v>
      </c>
      <c r="H60" s="151">
        <f t="shared" si="20"/>
        <v>0</v>
      </c>
      <c r="I60" s="151">
        <f t="shared" si="20"/>
        <v>0</v>
      </c>
      <c r="J60" s="151">
        <f t="shared" si="20"/>
        <v>0</v>
      </c>
      <c r="K60" s="151">
        <f t="shared" si="20"/>
        <v>0</v>
      </c>
      <c r="L60" s="151">
        <f t="shared" si="20"/>
        <v>0</v>
      </c>
    </row>
    <row r="61" spans="1:12" ht="12.75" customHeight="1">
      <c r="A61" s="63">
        <v>329</v>
      </c>
      <c r="B61" s="64" t="s">
        <v>26</v>
      </c>
      <c r="C61" s="153">
        <f>C62</f>
        <v>7500</v>
      </c>
      <c r="D61" s="153">
        <f t="shared" si="0"/>
        <v>10000</v>
      </c>
      <c r="E61" s="153">
        <f>E62</f>
        <v>10000</v>
      </c>
      <c r="F61" s="153">
        <f t="shared" si="20"/>
        <v>0</v>
      </c>
      <c r="G61" s="153">
        <f t="shared" si="20"/>
        <v>0</v>
      </c>
      <c r="H61" s="153">
        <f t="shared" si="20"/>
        <v>0</v>
      </c>
      <c r="I61" s="153">
        <f t="shared" si="20"/>
        <v>0</v>
      </c>
      <c r="J61" s="153">
        <f t="shared" si="20"/>
        <v>0</v>
      </c>
      <c r="K61" s="153">
        <f t="shared" si="20"/>
        <v>0</v>
      </c>
      <c r="L61" s="153">
        <f t="shared" si="20"/>
        <v>0</v>
      </c>
    </row>
    <row r="62" spans="1:12" ht="12.75" customHeight="1">
      <c r="A62" s="65">
        <v>3299</v>
      </c>
      <c r="B62" s="66" t="s">
        <v>26</v>
      </c>
      <c r="C62" s="145">
        <v>7500</v>
      </c>
      <c r="D62" s="145">
        <f t="shared" si="0"/>
        <v>10000</v>
      </c>
      <c r="E62" s="145">
        <v>10000</v>
      </c>
      <c r="F62" s="146"/>
      <c r="G62" s="146"/>
      <c r="H62" s="146"/>
      <c r="I62" s="146"/>
      <c r="J62" s="146"/>
      <c r="K62" s="146"/>
      <c r="L62" s="146"/>
    </row>
    <row r="63" spans="1:12" ht="16.5" customHeight="1">
      <c r="A63" s="253" t="s">
        <v>71</v>
      </c>
      <c r="B63" s="253"/>
      <c r="C63" s="159">
        <f aca="true" t="shared" si="21" ref="C63:L65">C64</f>
        <v>48000</v>
      </c>
      <c r="D63" s="159">
        <f t="shared" si="0"/>
        <v>35840</v>
      </c>
      <c r="E63" s="159">
        <f t="shared" si="21"/>
        <v>35840</v>
      </c>
      <c r="F63" s="159">
        <f t="shared" si="21"/>
        <v>0</v>
      </c>
      <c r="G63" s="159">
        <f t="shared" si="21"/>
        <v>0</v>
      </c>
      <c r="H63" s="159">
        <f t="shared" si="21"/>
        <v>0</v>
      </c>
      <c r="I63" s="159">
        <f t="shared" si="21"/>
        <v>0</v>
      </c>
      <c r="J63" s="159">
        <f t="shared" si="21"/>
        <v>0</v>
      </c>
      <c r="K63" s="159">
        <f t="shared" si="21"/>
        <v>0</v>
      </c>
      <c r="L63" s="159">
        <f t="shared" si="21"/>
        <v>0</v>
      </c>
    </row>
    <row r="64" spans="1:12" ht="12.75" customHeight="1">
      <c r="A64" s="69">
        <v>3</v>
      </c>
      <c r="B64" s="70" t="s">
        <v>17</v>
      </c>
      <c r="C64" s="160">
        <f t="shared" si="21"/>
        <v>48000</v>
      </c>
      <c r="D64" s="160">
        <f t="shared" si="0"/>
        <v>35840</v>
      </c>
      <c r="E64" s="160">
        <f t="shared" si="21"/>
        <v>35840</v>
      </c>
      <c r="F64" s="160">
        <f t="shared" si="21"/>
        <v>0</v>
      </c>
      <c r="G64" s="160">
        <f t="shared" si="21"/>
        <v>0</v>
      </c>
      <c r="H64" s="160">
        <f t="shared" si="21"/>
        <v>0</v>
      </c>
      <c r="I64" s="160">
        <f t="shared" si="21"/>
        <v>0</v>
      </c>
      <c r="J64" s="160">
        <f t="shared" si="21"/>
        <v>0</v>
      </c>
      <c r="K64" s="160">
        <f t="shared" si="21"/>
        <v>0</v>
      </c>
      <c r="L64" s="160">
        <f t="shared" si="21"/>
        <v>0</v>
      </c>
    </row>
    <row r="65" spans="1:12" ht="12.75" customHeight="1">
      <c r="A65" s="71">
        <v>32</v>
      </c>
      <c r="B65" s="72" t="s">
        <v>22</v>
      </c>
      <c r="C65" s="151">
        <f>C66</f>
        <v>48000</v>
      </c>
      <c r="D65" s="151">
        <f t="shared" si="0"/>
        <v>35840</v>
      </c>
      <c r="E65" s="151">
        <f>E66</f>
        <v>35840</v>
      </c>
      <c r="F65" s="151">
        <f t="shared" si="21"/>
        <v>0</v>
      </c>
      <c r="G65" s="151">
        <f t="shared" si="21"/>
        <v>0</v>
      </c>
      <c r="H65" s="151">
        <f t="shared" si="21"/>
        <v>0</v>
      </c>
      <c r="I65" s="151">
        <f t="shared" si="21"/>
        <v>0</v>
      </c>
      <c r="J65" s="151">
        <f t="shared" si="21"/>
        <v>0</v>
      </c>
      <c r="K65" s="151">
        <f t="shared" si="21"/>
        <v>0</v>
      </c>
      <c r="L65" s="151">
        <f t="shared" si="21"/>
        <v>0</v>
      </c>
    </row>
    <row r="66" spans="1:12" ht="26.25" customHeight="1">
      <c r="A66" s="63">
        <v>329</v>
      </c>
      <c r="B66" s="64" t="s">
        <v>26</v>
      </c>
      <c r="C66" s="153">
        <f>SUM(C67:C68)</f>
        <v>48000</v>
      </c>
      <c r="D66" s="153">
        <f t="shared" si="0"/>
        <v>35840</v>
      </c>
      <c r="E66" s="153">
        <f>SUM(E67:E68)</f>
        <v>35840</v>
      </c>
      <c r="F66" s="153">
        <f aca="true" t="shared" si="22" ref="F66:L66">SUM(F67:F68)</f>
        <v>0</v>
      </c>
      <c r="G66" s="153">
        <f t="shared" si="22"/>
        <v>0</v>
      </c>
      <c r="H66" s="153">
        <f t="shared" si="22"/>
        <v>0</v>
      </c>
      <c r="I66" s="153">
        <f t="shared" si="22"/>
        <v>0</v>
      </c>
      <c r="J66" s="153">
        <f t="shared" si="22"/>
        <v>0</v>
      </c>
      <c r="K66" s="153">
        <f t="shared" si="22"/>
        <v>0</v>
      </c>
      <c r="L66" s="153">
        <f t="shared" si="22"/>
        <v>0</v>
      </c>
    </row>
    <row r="67" spans="1:12" ht="24" customHeight="1">
      <c r="A67" s="65">
        <v>3291</v>
      </c>
      <c r="B67" s="66" t="s">
        <v>83</v>
      </c>
      <c r="C67" s="145">
        <v>8000</v>
      </c>
      <c r="D67" s="145">
        <f t="shared" si="0"/>
        <v>9620</v>
      </c>
      <c r="E67" s="145">
        <v>9620</v>
      </c>
      <c r="F67" s="154"/>
      <c r="G67" s="154"/>
      <c r="H67" s="154"/>
      <c r="I67" s="154"/>
      <c r="J67" s="154"/>
      <c r="K67" s="154"/>
      <c r="L67" s="154"/>
    </row>
    <row r="68" spans="1:12" ht="23.25" customHeight="1">
      <c r="A68" s="65">
        <v>3299</v>
      </c>
      <c r="B68" s="66" t="s">
        <v>26</v>
      </c>
      <c r="C68" s="145">
        <v>40000</v>
      </c>
      <c r="D68" s="145">
        <f t="shared" si="0"/>
        <v>26220</v>
      </c>
      <c r="E68" s="145">
        <v>26220</v>
      </c>
      <c r="F68" s="146"/>
      <c r="G68" s="146"/>
      <c r="H68" s="146"/>
      <c r="I68" s="146"/>
      <c r="J68" s="146"/>
      <c r="K68" s="146"/>
      <c r="L68" s="146"/>
    </row>
    <row r="69" spans="1:12" ht="27.75" customHeight="1">
      <c r="A69" s="236" t="s">
        <v>153</v>
      </c>
      <c r="B69" s="237"/>
      <c r="C69" s="159">
        <f aca="true" t="shared" si="23" ref="C69:L69">C70</f>
        <v>0</v>
      </c>
      <c r="D69" s="159">
        <f>SUM(E69:L69)</f>
        <v>10000</v>
      </c>
      <c r="E69" s="159">
        <f t="shared" si="23"/>
        <v>10000</v>
      </c>
      <c r="F69" s="159">
        <f t="shared" si="23"/>
        <v>0</v>
      </c>
      <c r="G69" s="159">
        <f t="shared" si="23"/>
        <v>0</v>
      </c>
      <c r="H69" s="159">
        <f t="shared" si="23"/>
        <v>0</v>
      </c>
      <c r="I69" s="159">
        <f t="shared" si="23"/>
        <v>0</v>
      </c>
      <c r="J69" s="159">
        <f t="shared" si="23"/>
        <v>0</v>
      </c>
      <c r="K69" s="159">
        <f t="shared" si="23"/>
        <v>0</v>
      </c>
      <c r="L69" s="159">
        <f t="shared" si="23"/>
        <v>0</v>
      </c>
    </row>
    <row r="70" spans="1:12" ht="18" customHeight="1">
      <c r="A70" s="69">
        <v>3</v>
      </c>
      <c r="B70" s="70" t="s">
        <v>17</v>
      </c>
      <c r="C70" s="160">
        <f aca="true" t="shared" si="24" ref="C70:L72">C71</f>
        <v>0</v>
      </c>
      <c r="D70" s="160">
        <f>SUM(E70:L70)</f>
        <v>10000</v>
      </c>
      <c r="E70" s="160">
        <f t="shared" si="24"/>
        <v>10000</v>
      </c>
      <c r="F70" s="160">
        <f t="shared" si="24"/>
        <v>0</v>
      </c>
      <c r="G70" s="160">
        <f t="shared" si="24"/>
        <v>0</v>
      </c>
      <c r="H70" s="160">
        <f t="shared" si="24"/>
        <v>0</v>
      </c>
      <c r="I70" s="160">
        <f t="shared" si="24"/>
        <v>0</v>
      </c>
      <c r="J70" s="160">
        <f t="shared" si="24"/>
        <v>0</v>
      </c>
      <c r="K70" s="160">
        <f t="shared" si="24"/>
        <v>0</v>
      </c>
      <c r="L70" s="160">
        <f t="shared" si="24"/>
        <v>0</v>
      </c>
    </row>
    <row r="71" spans="1:12" ht="19.5" customHeight="1">
      <c r="A71" s="71">
        <v>32</v>
      </c>
      <c r="B71" s="72" t="s">
        <v>22</v>
      </c>
      <c r="C71" s="151">
        <f>C72</f>
        <v>0</v>
      </c>
      <c r="D71" s="151">
        <f>SUM(E71:L71)</f>
        <v>10000</v>
      </c>
      <c r="E71" s="151">
        <f>E72</f>
        <v>10000</v>
      </c>
      <c r="F71" s="151">
        <f t="shared" si="24"/>
        <v>0</v>
      </c>
      <c r="G71" s="151">
        <f t="shared" si="24"/>
        <v>0</v>
      </c>
      <c r="H71" s="151">
        <f t="shared" si="24"/>
        <v>0</v>
      </c>
      <c r="I71" s="151">
        <f t="shared" si="24"/>
        <v>0</v>
      </c>
      <c r="J71" s="151">
        <f t="shared" si="24"/>
        <v>0</v>
      </c>
      <c r="K71" s="151">
        <f t="shared" si="24"/>
        <v>0</v>
      </c>
      <c r="L71" s="151">
        <f t="shared" si="24"/>
        <v>0</v>
      </c>
    </row>
    <row r="72" spans="1:12" ht="23.25" customHeight="1">
      <c r="A72" s="63">
        <v>329</v>
      </c>
      <c r="B72" s="64" t="s">
        <v>26</v>
      </c>
      <c r="C72" s="153">
        <f>C73</f>
        <v>0</v>
      </c>
      <c r="D72" s="153">
        <f>SUM(E72:L72)</f>
        <v>10000</v>
      </c>
      <c r="E72" s="153">
        <f>E73</f>
        <v>10000</v>
      </c>
      <c r="F72" s="153">
        <f t="shared" si="24"/>
        <v>0</v>
      </c>
      <c r="G72" s="153">
        <f t="shared" si="24"/>
        <v>0</v>
      </c>
      <c r="H72" s="153">
        <f t="shared" si="24"/>
        <v>0</v>
      </c>
      <c r="I72" s="153">
        <f t="shared" si="24"/>
        <v>0</v>
      </c>
      <c r="J72" s="153">
        <f t="shared" si="24"/>
        <v>0</v>
      </c>
      <c r="K72" s="153">
        <f t="shared" si="24"/>
        <v>0</v>
      </c>
      <c r="L72" s="153">
        <f t="shared" si="24"/>
        <v>0</v>
      </c>
    </row>
    <row r="73" spans="1:12" ht="23.25" customHeight="1">
      <c r="A73" s="65">
        <v>3299</v>
      </c>
      <c r="B73" s="66" t="s">
        <v>26</v>
      </c>
      <c r="C73" s="145">
        <v>0</v>
      </c>
      <c r="D73" s="145">
        <f>SUM(E73:L73)</f>
        <v>10000</v>
      </c>
      <c r="E73" s="145">
        <v>10000</v>
      </c>
      <c r="F73" s="146"/>
      <c r="G73" s="146"/>
      <c r="H73" s="146"/>
      <c r="I73" s="146"/>
      <c r="J73" s="146"/>
      <c r="K73" s="146"/>
      <c r="L73" s="146"/>
    </row>
    <row r="74" spans="1:12" s="4" customFormat="1" ht="27.75" customHeight="1">
      <c r="A74" s="250" t="s">
        <v>101</v>
      </c>
      <c r="B74" s="251"/>
      <c r="C74" s="159">
        <f aca="true" t="shared" si="25" ref="C74:L77">C75</f>
        <v>20000</v>
      </c>
      <c r="D74" s="159">
        <f t="shared" si="0"/>
        <v>20000</v>
      </c>
      <c r="E74" s="159">
        <f t="shared" si="25"/>
        <v>20000</v>
      </c>
      <c r="F74" s="159">
        <f t="shared" si="25"/>
        <v>0</v>
      </c>
      <c r="G74" s="159">
        <f t="shared" si="25"/>
        <v>0</v>
      </c>
      <c r="H74" s="159">
        <f t="shared" si="25"/>
        <v>0</v>
      </c>
      <c r="I74" s="159">
        <f t="shared" si="25"/>
        <v>0</v>
      </c>
      <c r="J74" s="159">
        <f t="shared" si="25"/>
        <v>0</v>
      </c>
      <c r="K74" s="159">
        <f t="shared" si="25"/>
        <v>0</v>
      </c>
      <c r="L74" s="159">
        <f t="shared" si="25"/>
        <v>0</v>
      </c>
    </row>
    <row r="75" spans="1:12" s="4" customFormat="1" ht="12.75">
      <c r="A75" s="69">
        <v>3</v>
      </c>
      <c r="B75" s="70" t="s">
        <v>17</v>
      </c>
      <c r="C75" s="160">
        <f t="shared" si="25"/>
        <v>20000</v>
      </c>
      <c r="D75" s="160">
        <f t="shared" si="0"/>
        <v>20000</v>
      </c>
      <c r="E75" s="160">
        <f t="shared" si="25"/>
        <v>20000</v>
      </c>
      <c r="F75" s="160">
        <f t="shared" si="25"/>
        <v>0</v>
      </c>
      <c r="G75" s="160">
        <f t="shared" si="25"/>
        <v>0</v>
      </c>
      <c r="H75" s="160">
        <f t="shared" si="25"/>
        <v>0</v>
      </c>
      <c r="I75" s="160">
        <f t="shared" si="25"/>
        <v>0</v>
      </c>
      <c r="J75" s="160">
        <f t="shared" si="25"/>
        <v>0</v>
      </c>
      <c r="K75" s="160">
        <f t="shared" si="25"/>
        <v>0</v>
      </c>
      <c r="L75" s="160">
        <f t="shared" si="25"/>
        <v>0</v>
      </c>
    </row>
    <row r="76" spans="1:12" ht="12.75">
      <c r="A76" s="71">
        <v>32</v>
      </c>
      <c r="B76" s="72" t="s">
        <v>22</v>
      </c>
      <c r="C76" s="151">
        <f>C77</f>
        <v>20000</v>
      </c>
      <c r="D76" s="151">
        <f aca="true" t="shared" si="26" ref="D76:D149">SUM(E76:L76)</f>
        <v>20000</v>
      </c>
      <c r="E76" s="151">
        <f>E77</f>
        <v>20000</v>
      </c>
      <c r="F76" s="151">
        <f t="shared" si="25"/>
        <v>0</v>
      </c>
      <c r="G76" s="151">
        <f t="shared" si="25"/>
        <v>0</v>
      </c>
      <c r="H76" s="151">
        <f t="shared" si="25"/>
        <v>0</v>
      </c>
      <c r="I76" s="151">
        <f t="shared" si="25"/>
        <v>0</v>
      </c>
      <c r="J76" s="151">
        <f t="shared" si="25"/>
        <v>0</v>
      </c>
      <c r="K76" s="151">
        <f t="shared" si="25"/>
        <v>0</v>
      </c>
      <c r="L76" s="151">
        <f t="shared" si="25"/>
        <v>0</v>
      </c>
    </row>
    <row r="77" spans="1:12" ht="27.75" customHeight="1">
      <c r="A77" s="63">
        <v>329</v>
      </c>
      <c r="B77" s="64" t="s">
        <v>26</v>
      </c>
      <c r="C77" s="153">
        <f>C78</f>
        <v>20000</v>
      </c>
      <c r="D77" s="153">
        <f t="shared" si="26"/>
        <v>20000</v>
      </c>
      <c r="E77" s="153">
        <f>E78</f>
        <v>20000</v>
      </c>
      <c r="F77" s="153">
        <f t="shared" si="25"/>
        <v>0</v>
      </c>
      <c r="G77" s="153">
        <f t="shared" si="25"/>
        <v>0</v>
      </c>
      <c r="H77" s="153">
        <f t="shared" si="25"/>
        <v>0</v>
      </c>
      <c r="I77" s="153">
        <f t="shared" si="25"/>
        <v>0</v>
      </c>
      <c r="J77" s="153">
        <f t="shared" si="25"/>
        <v>0</v>
      </c>
      <c r="K77" s="153">
        <f t="shared" si="25"/>
        <v>0</v>
      </c>
      <c r="L77" s="153">
        <f t="shared" si="25"/>
        <v>0</v>
      </c>
    </row>
    <row r="78" spans="1:12" ht="12.75" customHeight="1">
      <c r="A78" s="65">
        <v>3299</v>
      </c>
      <c r="B78" s="66" t="s">
        <v>26</v>
      </c>
      <c r="C78" s="145">
        <v>20000</v>
      </c>
      <c r="D78" s="145">
        <f t="shared" si="26"/>
        <v>20000</v>
      </c>
      <c r="E78" s="145">
        <v>20000</v>
      </c>
      <c r="F78" s="146"/>
      <c r="G78" s="146"/>
      <c r="H78" s="146"/>
      <c r="I78" s="146"/>
      <c r="J78" s="146"/>
      <c r="K78" s="146"/>
      <c r="L78" s="146"/>
    </row>
    <row r="79" spans="1:12" ht="24" customHeight="1">
      <c r="A79" s="227" t="s">
        <v>138</v>
      </c>
      <c r="B79" s="228"/>
      <c r="C79" s="159">
        <f aca="true" t="shared" si="27" ref="C79:L79">C80</f>
        <v>104500</v>
      </c>
      <c r="D79" s="159">
        <f t="shared" si="26"/>
        <v>87400</v>
      </c>
      <c r="E79" s="159">
        <f t="shared" si="27"/>
        <v>87400</v>
      </c>
      <c r="F79" s="159">
        <f t="shared" si="27"/>
        <v>0</v>
      </c>
      <c r="G79" s="159">
        <f t="shared" si="27"/>
        <v>0</v>
      </c>
      <c r="H79" s="159">
        <f t="shared" si="27"/>
        <v>0</v>
      </c>
      <c r="I79" s="159">
        <f t="shared" si="27"/>
        <v>0</v>
      </c>
      <c r="J79" s="159">
        <f t="shared" si="27"/>
        <v>0</v>
      </c>
      <c r="K79" s="159">
        <f t="shared" si="27"/>
        <v>0</v>
      </c>
      <c r="L79" s="159">
        <f t="shared" si="27"/>
        <v>0</v>
      </c>
    </row>
    <row r="80" spans="1:12" ht="12.75" customHeight="1">
      <c r="A80" s="69">
        <v>3</v>
      </c>
      <c r="B80" s="70" t="s">
        <v>17</v>
      </c>
      <c r="C80" s="160">
        <f>C81+C88</f>
        <v>104500</v>
      </c>
      <c r="D80" s="160">
        <f t="shared" si="26"/>
        <v>87400</v>
      </c>
      <c r="E80" s="160">
        <f>E81+E88</f>
        <v>87400</v>
      </c>
      <c r="F80" s="160">
        <f aca="true" t="shared" si="28" ref="F80:L80">F81+F88</f>
        <v>0</v>
      </c>
      <c r="G80" s="160">
        <f t="shared" si="28"/>
        <v>0</v>
      </c>
      <c r="H80" s="160">
        <f t="shared" si="28"/>
        <v>0</v>
      </c>
      <c r="I80" s="160">
        <f t="shared" si="28"/>
        <v>0</v>
      </c>
      <c r="J80" s="160">
        <f t="shared" si="28"/>
        <v>0</v>
      </c>
      <c r="K80" s="160">
        <f t="shared" si="28"/>
        <v>0</v>
      </c>
      <c r="L80" s="160">
        <f t="shared" si="28"/>
        <v>0</v>
      </c>
    </row>
    <row r="81" spans="1:12" ht="12.75" customHeight="1">
      <c r="A81" s="61">
        <v>31</v>
      </c>
      <c r="B81" s="62" t="s">
        <v>18</v>
      </c>
      <c r="C81" s="151">
        <f>C82+C84+C86</f>
        <v>96000</v>
      </c>
      <c r="D81" s="151">
        <f t="shared" si="26"/>
        <v>79000</v>
      </c>
      <c r="E81" s="151">
        <f>E82+E84+E86</f>
        <v>79000</v>
      </c>
      <c r="F81" s="151">
        <f aca="true" t="shared" si="29" ref="F81:L81">F82+F84+F86</f>
        <v>0</v>
      </c>
      <c r="G81" s="151">
        <f t="shared" si="29"/>
        <v>0</v>
      </c>
      <c r="H81" s="151">
        <f t="shared" si="29"/>
        <v>0</v>
      </c>
      <c r="I81" s="151">
        <f t="shared" si="29"/>
        <v>0</v>
      </c>
      <c r="J81" s="151">
        <f t="shared" si="29"/>
        <v>0</v>
      </c>
      <c r="K81" s="151">
        <f t="shared" si="29"/>
        <v>0</v>
      </c>
      <c r="L81" s="151">
        <f t="shared" si="29"/>
        <v>0</v>
      </c>
    </row>
    <row r="82" spans="1:12" ht="12.75" customHeight="1">
      <c r="A82" s="63">
        <v>311</v>
      </c>
      <c r="B82" s="64" t="s">
        <v>19</v>
      </c>
      <c r="C82" s="153">
        <f aca="true" t="shared" si="30" ref="C82:L82">C83</f>
        <v>80000</v>
      </c>
      <c r="D82" s="162">
        <f t="shared" si="26"/>
        <v>65000</v>
      </c>
      <c r="E82" s="153">
        <f t="shared" si="30"/>
        <v>65000</v>
      </c>
      <c r="F82" s="153">
        <f t="shared" si="30"/>
        <v>0</v>
      </c>
      <c r="G82" s="153">
        <f t="shared" si="30"/>
        <v>0</v>
      </c>
      <c r="H82" s="153">
        <f t="shared" si="30"/>
        <v>0</v>
      </c>
      <c r="I82" s="153">
        <f t="shared" si="30"/>
        <v>0</v>
      </c>
      <c r="J82" s="153">
        <f t="shared" si="30"/>
        <v>0</v>
      </c>
      <c r="K82" s="153">
        <f t="shared" si="30"/>
        <v>0</v>
      </c>
      <c r="L82" s="153">
        <f t="shared" si="30"/>
        <v>0</v>
      </c>
    </row>
    <row r="83" spans="1:12" ht="12.75" customHeight="1">
      <c r="A83" s="65">
        <v>3111</v>
      </c>
      <c r="B83" s="66" t="s">
        <v>36</v>
      </c>
      <c r="C83" s="145">
        <v>80000</v>
      </c>
      <c r="D83" s="163">
        <f t="shared" si="26"/>
        <v>65000</v>
      </c>
      <c r="E83" s="145">
        <v>65000</v>
      </c>
      <c r="F83" s="146"/>
      <c r="G83" s="146"/>
      <c r="H83" s="146"/>
      <c r="I83" s="146"/>
      <c r="J83" s="146"/>
      <c r="K83" s="146"/>
      <c r="L83" s="146"/>
    </row>
    <row r="84" spans="1:12" ht="12.75" customHeight="1">
      <c r="A84" s="63">
        <v>312</v>
      </c>
      <c r="B84" s="64" t="s">
        <v>20</v>
      </c>
      <c r="C84" s="153">
        <f>C85</f>
        <v>3000</v>
      </c>
      <c r="D84" s="162">
        <f t="shared" si="26"/>
        <v>3000</v>
      </c>
      <c r="E84" s="153">
        <f>E85</f>
        <v>3000</v>
      </c>
      <c r="F84" s="153">
        <f aca="true" t="shared" si="31" ref="F84:L84">F85</f>
        <v>0</v>
      </c>
      <c r="G84" s="153">
        <f t="shared" si="31"/>
        <v>0</v>
      </c>
      <c r="H84" s="153">
        <f t="shared" si="31"/>
        <v>0</v>
      </c>
      <c r="I84" s="153">
        <f t="shared" si="31"/>
        <v>0</v>
      </c>
      <c r="J84" s="153">
        <f t="shared" si="31"/>
        <v>0</v>
      </c>
      <c r="K84" s="153">
        <f t="shared" si="31"/>
        <v>0</v>
      </c>
      <c r="L84" s="153">
        <f t="shared" si="31"/>
        <v>0</v>
      </c>
    </row>
    <row r="85" spans="1:12" ht="12.75" customHeight="1">
      <c r="A85" s="65">
        <v>3121</v>
      </c>
      <c r="B85" s="66" t="s">
        <v>20</v>
      </c>
      <c r="C85" s="145">
        <v>3000</v>
      </c>
      <c r="D85" s="163">
        <f t="shared" si="26"/>
        <v>3000</v>
      </c>
      <c r="E85" s="145">
        <v>3000</v>
      </c>
      <c r="F85" s="146"/>
      <c r="G85" s="146"/>
      <c r="H85" s="146"/>
      <c r="I85" s="146"/>
      <c r="J85" s="146"/>
      <c r="K85" s="146"/>
      <c r="L85" s="146"/>
    </row>
    <row r="86" spans="1:12" ht="12.75" customHeight="1">
      <c r="A86" s="63">
        <v>313</v>
      </c>
      <c r="B86" s="64" t="s">
        <v>21</v>
      </c>
      <c r="C86" s="153">
        <f aca="true" t="shared" si="32" ref="C86:L86">SUM(C87:C87)</f>
        <v>13000</v>
      </c>
      <c r="D86" s="162">
        <f t="shared" si="26"/>
        <v>11000</v>
      </c>
      <c r="E86" s="153">
        <f t="shared" si="32"/>
        <v>11000</v>
      </c>
      <c r="F86" s="153">
        <f t="shared" si="32"/>
        <v>0</v>
      </c>
      <c r="G86" s="153">
        <f t="shared" si="32"/>
        <v>0</v>
      </c>
      <c r="H86" s="153">
        <f t="shared" si="32"/>
        <v>0</v>
      </c>
      <c r="I86" s="153">
        <f t="shared" si="32"/>
        <v>0</v>
      </c>
      <c r="J86" s="153">
        <f t="shared" si="32"/>
        <v>0</v>
      </c>
      <c r="K86" s="153">
        <f t="shared" si="32"/>
        <v>0</v>
      </c>
      <c r="L86" s="153">
        <f t="shared" si="32"/>
        <v>0</v>
      </c>
    </row>
    <row r="87" spans="1:12" ht="12.75" customHeight="1">
      <c r="A87" s="65">
        <v>3132</v>
      </c>
      <c r="B87" s="172" t="s">
        <v>39</v>
      </c>
      <c r="C87" s="145">
        <v>13000</v>
      </c>
      <c r="D87" s="163">
        <f t="shared" si="26"/>
        <v>11000</v>
      </c>
      <c r="E87" s="145">
        <v>11000</v>
      </c>
      <c r="F87" s="146"/>
      <c r="G87" s="146"/>
      <c r="H87" s="146"/>
      <c r="I87" s="146"/>
      <c r="J87" s="146"/>
      <c r="K87" s="146"/>
      <c r="L87" s="146"/>
    </row>
    <row r="88" spans="1:12" ht="12.75" customHeight="1">
      <c r="A88" s="61">
        <v>32</v>
      </c>
      <c r="B88" s="62" t="s">
        <v>22</v>
      </c>
      <c r="C88" s="151">
        <f aca="true" t="shared" si="33" ref="C88:L88">C89</f>
        <v>8500</v>
      </c>
      <c r="D88" s="151">
        <f t="shared" si="26"/>
        <v>8400</v>
      </c>
      <c r="E88" s="151">
        <f t="shared" si="33"/>
        <v>8400</v>
      </c>
      <c r="F88" s="151">
        <f t="shared" si="33"/>
        <v>0</v>
      </c>
      <c r="G88" s="151">
        <f t="shared" si="33"/>
        <v>0</v>
      </c>
      <c r="H88" s="151">
        <f t="shared" si="33"/>
        <v>0</v>
      </c>
      <c r="I88" s="151">
        <f t="shared" si="33"/>
        <v>0</v>
      </c>
      <c r="J88" s="151">
        <f t="shared" si="33"/>
        <v>0</v>
      </c>
      <c r="K88" s="151">
        <f t="shared" si="33"/>
        <v>0</v>
      </c>
      <c r="L88" s="151">
        <f t="shared" si="33"/>
        <v>0</v>
      </c>
    </row>
    <row r="89" spans="1:12" ht="12.75" customHeight="1">
      <c r="A89" s="63">
        <v>321</v>
      </c>
      <c r="B89" s="64" t="s">
        <v>23</v>
      </c>
      <c r="C89" s="153">
        <f>C90+C91</f>
        <v>8500</v>
      </c>
      <c r="D89" s="162">
        <f t="shared" si="26"/>
        <v>8400</v>
      </c>
      <c r="E89" s="153">
        <f aca="true" t="shared" si="34" ref="E89:L89">E90+E91</f>
        <v>8400</v>
      </c>
      <c r="F89" s="153">
        <f t="shared" si="34"/>
        <v>0</v>
      </c>
      <c r="G89" s="153">
        <f t="shared" si="34"/>
        <v>0</v>
      </c>
      <c r="H89" s="153">
        <f t="shared" si="34"/>
        <v>0</v>
      </c>
      <c r="I89" s="153">
        <f t="shared" si="34"/>
        <v>0</v>
      </c>
      <c r="J89" s="153">
        <f t="shared" si="34"/>
        <v>0</v>
      </c>
      <c r="K89" s="153">
        <f t="shared" si="34"/>
        <v>0</v>
      </c>
      <c r="L89" s="153">
        <f t="shared" si="34"/>
        <v>0</v>
      </c>
    </row>
    <row r="90" spans="1:12" ht="12.75" customHeight="1">
      <c r="A90" s="65">
        <v>3211</v>
      </c>
      <c r="B90" s="66" t="s">
        <v>40</v>
      </c>
      <c r="C90" s="145">
        <v>500</v>
      </c>
      <c r="D90" s="163">
        <f t="shared" si="26"/>
        <v>400</v>
      </c>
      <c r="E90" s="145">
        <v>400</v>
      </c>
      <c r="F90" s="154"/>
      <c r="G90" s="154"/>
      <c r="H90" s="154"/>
      <c r="I90" s="154"/>
      <c r="J90" s="154"/>
      <c r="K90" s="154"/>
      <c r="L90" s="154"/>
    </row>
    <row r="91" spans="1:12" ht="12.75" customHeight="1">
      <c r="A91" s="65">
        <v>3212</v>
      </c>
      <c r="B91" s="66" t="s">
        <v>41</v>
      </c>
      <c r="C91" s="145">
        <v>8000</v>
      </c>
      <c r="D91" s="163">
        <f t="shared" si="26"/>
        <v>8000</v>
      </c>
      <c r="E91" s="145">
        <v>8000</v>
      </c>
      <c r="F91" s="146"/>
      <c r="G91" s="146"/>
      <c r="H91" s="146"/>
      <c r="I91" s="146"/>
      <c r="J91" s="146"/>
      <c r="K91" s="146"/>
      <c r="L91" s="146"/>
    </row>
    <row r="92" spans="1:12" ht="13.5" customHeight="1">
      <c r="A92" s="248" t="s">
        <v>143</v>
      </c>
      <c r="B92" s="249"/>
      <c r="C92" s="179">
        <f>C93</f>
        <v>80000</v>
      </c>
      <c r="D92" s="138">
        <f t="shared" si="26"/>
        <v>80000</v>
      </c>
      <c r="E92" s="179">
        <f>E93</f>
        <v>80000</v>
      </c>
      <c r="F92" s="179">
        <f aca="true" t="shared" si="35" ref="F92:L92">F93</f>
        <v>0</v>
      </c>
      <c r="G92" s="179">
        <f t="shared" si="35"/>
        <v>0</v>
      </c>
      <c r="H92" s="179">
        <f t="shared" si="35"/>
        <v>0</v>
      </c>
      <c r="I92" s="179">
        <f t="shared" si="35"/>
        <v>0</v>
      </c>
      <c r="J92" s="179">
        <f t="shared" si="35"/>
        <v>0</v>
      </c>
      <c r="K92" s="179">
        <f t="shared" si="35"/>
        <v>0</v>
      </c>
      <c r="L92" s="179">
        <f t="shared" si="35"/>
        <v>0</v>
      </c>
    </row>
    <row r="93" spans="1:12" ht="12.75">
      <c r="A93" s="238" t="s">
        <v>144</v>
      </c>
      <c r="B93" s="238"/>
      <c r="C93" s="139">
        <f aca="true" t="shared" si="36" ref="C93:L95">C94</f>
        <v>80000</v>
      </c>
      <c r="D93" s="139">
        <f t="shared" si="26"/>
        <v>80000</v>
      </c>
      <c r="E93" s="139">
        <f t="shared" si="36"/>
        <v>80000</v>
      </c>
      <c r="F93" s="139">
        <f t="shared" si="36"/>
        <v>0</v>
      </c>
      <c r="G93" s="139">
        <f t="shared" si="36"/>
        <v>0</v>
      </c>
      <c r="H93" s="139">
        <f t="shared" si="36"/>
        <v>0</v>
      </c>
      <c r="I93" s="139">
        <f t="shared" si="36"/>
        <v>0</v>
      </c>
      <c r="J93" s="139">
        <f t="shared" si="36"/>
        <v>0</v>
      </c>
      <c r="K93" s="139">
        <f t="shared" si="36"/>
        <v>0</v>
      </c>
      <c r="L93" s="139">
        <f t="shared" si="36"/>
        <v>0</v>
      </c>
    </row>
    <row r="94" spans="1:12" ht="25.5">
      <c r="A94" s="59">
        <v>4</v>
      </c>
      <c r="B94" s="68" t="s">
        <v>30</v>
      </c>
      <c r="C94" s="160">
        <f t="shared" si="36"/>
        <v>80000</v>
      </c>
      <c r="D94" s="160">
        <f t="shared" si="26"/>
        <v>80000</v>
      </c>
      <c r="E94" s="160">
        <f t="shared" si="36"/>
        <v>80000</v>
      </c>
      <c r="F94" s="160">
        <f t="shared" si="36"/>
        <v>0</v>
      </c>
      <c r="G94" s="160">
        <f t="shared" si="36"/>
        <v>0</v>
      </c>
      <c r="H94" s="160">
        <f t="shared" si="36"/>
        <v>0</v>
      </c>
      <c r="I94" s="160">
        <f t="shared" si="36"/>
        <v>0</v>
      </c>
      <c r="J94" s="160">
        <f t="shared" si="36"/>
        <v>0</v>
      </c>
      <c r="K94" s="160">
        <f t="shared" si="36"/>
        <v>0</v>
      </c>
      <c r="L94" s="160">
        <f t="shared" si="36"/>
        <v>0</v>
      </c>
    </row>
    <row r="95" spans="1:12" ht="38.25">
      <c r="A95" s="61">
        <v>42</v>
      </c>
      <c r="B95" s="62" t="s">
        <v>31</v>
      </c>
      <c r="C95" s="151">
        <f>C96</f>
        <v>80000</v>
      </c>
      <c r="D95" s="151">
        <f t="shared" si="26"/>
        <v>80000</v>
      </c>
      <c r="E95" s="151">
        <f>E96</f>
        <v>80000</v>
      </c>
      <c r="F95" s="151">
        <f t="shared" si="36"/>
        <v>0</v>
      </c>
      <c r="G95" s="151">
        <f t="shared" si="36"/>
        <v>0</v>
      </c>
      <c r="H95" s="151">
        <f t="shared" si="36"/>
        <v>0</v>
      </c>
      <c r="I95" s="151">
        <f t="shared" si="36"/>
        <v>0</v>
      </c>
      <c r="J95" s="151">
        <f t="shared" si="36"/>
        <v>0</v>
      </c>
      <c r="K95" s="151">
        <f t="shared" si="36"/>
        <v>0</v>
      </c>
      <c r="L95" s="151">
        <f t="shared" si="36"/>
        <v>0</v>
      </c>
    </row>
    <row r="96" spans="1:12" ht="12.75">
      <c r="A96" s="63">
        <v>422</v>
      </c>
      <c r="B96" s="64" t="s">
        <v>29</v>
      </c>
      <c r="C96" s="153">
        <f>C97+C99+C98</f>
        <v>80000</v>
      </c>
      <c r="D96" s="153">
        <f t="shared" si="26"/>
        <v>80000</v>
      </c>
      <c r="E96" s="153">
        <f>E97+E99+E98</f>
        <v>80000</v>
      </c>
      <c r="F96" s="153">
        <f aca="true" t="shared" si="37" ref="F96:L96">F97+F99+F98</f>
        <v>0</v>
      </c>
      <c r="G96" s="153">
        <f t="shared" si="37"/>
        <v>0</v>
      </c>
      <c r="H96" s="153">
        <f t="shared" si="37"/>
        <v>0</v>
      </c>
      <c r="I96" s="153">
        <f t="shared" si="37"/>
        <v>0</v>
      </c>
      <c r="J96" s="153">
        <f t="shared" si="37"/>
        <v>0</v>
      </c>
      <c r="K96" s="153">
        <f t="shared" si="37"/>
        <v>0</v>
      </c>
      <c r="L96" s="153">
        <f t="shared" si="37"/>
        <v>0</v>
      </c>
    </row>
    <row r="97" spans="1:12" ht="12.75">
      <c r="A97" s="65">
        <v>4221</v>
      </c>
      <c r="B97" s="66" t="s">
        <v>61</v>
      </c>
      <c r="C97" s="145">
        <v>50000</v>
      </c>
      <c r="D97" s="145">
        <f t="shared" si="26"/>
        <v>50000</v>
      </c>
      <c r="E97" s="145">
        <v>50000</v>
      </c>
      <c r="F97" s="145"/>
      <c r="G97" s="145"/>
      <c r="H97" s="146"/>
      <c r="I97" s="146"/>
      <c r="J97" s="145"/>
      <c r="K97" s="145"/>
      <c r="L97" s="145"/>
    </row>
    <row r="98" spans="1:12" ht="12.75">
      <c r="A98" s="65">
        <v>4226</v>
      </c>
      <c r="B98" s="66" t="s">
        <v>110</v>
      </c>
      <c r="C98" s="145"/>
      <c r="D98" s="145">
        <f t="shared" si="26"/>
        <v>0</v>
      </c>
      <c r="E98" s="145"/>
      <c r="F98" s="145"/>
      <c r="G98" s="145"/>
      <c r="H98" s="146"/>
      <c r="I98" s="146"/>
      <c r="J98" s="145"/>
      <c r="K98" s="145"/>
      <c r="L98" s="145"/>
    </row>
    <row r="99" spans="1:12" ht="25.5">
      <c r="A99" s="65">
        <v>4227</v>
      </c>
      <c r="B99" s="66" t="s">
        <v>62</v>
      </c>
      <c r="C99" s="145">
        <v>30000</v>
      </c>
      <c r="D99" s="145">
        <f t="shared" si="26"/>
        <v>30000</v>
      </c>
      <c r="E99" s="145">
        <v>30000</v>
      </c>
      <c r="F99" s="145"/>
      <c r="G99" s="145"/>
      <c r="H99" s="146"/>
      <c r="I99" s="146"/>
      <c r="J99" s="145"/>
      <c r="K99" s="145"/>
      <c r="L99" s="145"/>
    </row>
    <row r="100" spans="1:12" ht="33" customHeight="1">
      <c r="A100" s="232" t="s">
        <v>68</v>
      </c>
      <c r="B100" s="240"/>
      <c r="C100" s="138">
        <f aca="true" t="shared" si="38" ref="C100:L104">C101</f>
        <v>200000</v>
      </c>
      <c r="D100" s="138">
        <f aca="true" t="shared" si="39" ref="D100:D105">SUM(E100:L100)</f>
        <v>150000</v>
      </c>
      <c r="E100" s="138">
        <f t="shared" si="38"/>
        <v>150000</v>
      </c>
      <c r="F100" s="138">
        <f t="shared" si="38"/>
        <v>0</v>
      </c>
      <c r="G100" s="138">
        <f t="shared" si="38"/>
        <v>0</v>
      </c>
      <c r="H100" s="138">
        <f t="shared" si="38"/>
        <v>0</v>
      </c>
      <c r="I100" s="138">
        <f t="shared" si="38"/>
        <v>0</v>
      </c>
      <c r="J100" s="138">
        <f t="shared" si="38"/>
        <v>0</v>
      </c>
      <c r="K100" s="138">
        <f t="shared" si="38"/>
        <v>0</v>
      </c>
      <c r="L100" s="138">
        <f t="shared" si="38"/>
        <v>0</v>
      </c>
    </row>
    <row r="101" spans="1:12" ht="24" customHeight="1">
      <c r="A101" s="254" t="s">
        <v>69</v>
      </c>
      <c r="B101" s="255"/>
      <c r="C101" s="139">
        <f t="shared" si="38"/>
        <v>200000</v>
      </c>
      <c r="D101" s="139">
        <f t="shared" si="39"/>
        <v>150000</v>
      </c>
      <c r="E101" s="139">
        <f t="shared" si="38"/>
        <v>150000</v>
      </c>
      <c r="F101" s="139">
        <f t="shared" si="38"/>
        <v>0</v>
      </c>
      <c r="G101" s="139">
        <f t="shared" si="38"/>
        <v>0</v>
      </c>
      <c r="H101" s="139">
        <f t="shared" si="38"/>
        <v>0</v>
      </c>
      <c r="I101" s="139">
        <f t="shared" si="38"/>
        <v>0</v>
      </c>
      <c r="J101" s="139">
        <f t="shared" si="38"/>
        <v>0</v>
      </c>
      <c r="K101" s="139">
        <f t="shared" si="38"/>
        <v>0</v>
      </c>
      <c r="L101" s="139">
        <f t="shared" si="38"/>
        <v>0</v>
      </c>
    </row>
    <row r="102" spans="1:12" ht="12.75">
      <c r="A102" s="76">
        <v>3</v>
      </c>
      <c r="B102" s="70" t="s">
        <v>17</v>
      </c>
      <c r="C102" s="160">
        <f t="shared" si="38"/>
        <v>200000</v>
      </c>
      <c r="D102" s="160">
        <f t="shared" si="39"/>
        <v>150000</v>
      </c>
      <c r="E102" s="160">
        <f t="shared" si="38"/>
        <v>150000</v>
      </c>
      <c r="F102" s="160">
        <f t="shared" si="38"/>
        <v>0</v>
      </c>
      <c r="G102" s="160">
        <f t="shared" si="38"/>
        <v>0</v>
      </c>
      <c r="H102" s="160">
        <f t="shared" si="38"/>
        <v>0</v>
      </c>
      <c r="I102" s="160">
        <f t="shared" si="38"/>
        <v>0</v>
      </c>
      <c r="J102" s="160">
        <f t="shared" si="38"/>
        <v>0</v>
      </c>
      <c r="K102" s="160">
        <f t="shared" si="38"/>
        <v>0</v>
      </c>
      <c r="L102" s="160">
        <f t="shared" si="38"/>
        <v>0</v>
      </c>
    </row>
    <row r="103" spans="1:12" ht="12.75">
      <c r="A103" s="71">
        <v>32</v>
      </c>
      <c r="B103" s="72" t="s">
        <v>22</v>
      </c>
      <c r="C103" s="151">
        <f t="shared" si="38"/>
        <v>200000</v>
      </c>
      <c r="D103" s="151">
        <f t="shared" si="39"/>
        <v>150000</v>
      </c>
      <c r="E103" s="151">
        <f t="shared" si="38"/>
        <v>150000</v>
      </c>
      <c r="F103" s="151">
        <f t="shared" si="38"/>
        <v>0</v>
      </c>
      <c r="G103" s="151">
        <f t="shared" si="38"/>
        <v>0</v>
      </c>
      <c r="H103" s="151">
        <f t="shared" si="38"/>
        <v>0</v>
      </c>
      <c r="I103" s="151">
        <f t="shared" si="38"/>
        <v>0</v>
      </c>
      <c r="J103" s="151">
        <f t="shared" si="38"/>
        <v>0</v>
      </c>
      <c r="K103" s="151">
        <f t="shared" si="38"/>
        <v>0</v>
      </c>
      <c r="L103" s="151">
        <f t="shared" si="38"/>
        <v>0</v>
      </c>
    </row>
    <row r="104" spans="1:12" ht="12.75">
      <c r="A104" s="73">
        <v>323</v>
      </c>
      <c r="B104" s="74" t="s">
        <v>25</v>
      </c>
      <c r="C104" s="153">
        <f t="shared" si="38"/>
        <v>200000</v>
      </c>
      <c r="D104" s="153">
        <f t="shared" si="39"/>
        <v>150000</v>
      </c>
      <c r="E104" s="153">
        <f t="shared" si="38"/>
        <v>150000</v>
      </c>
      <c r="F104" s="153">
        <f t="shared" si="38"/>
        <v>0</v>
      </c>
      <c r="G104" s="153">
        <f t="shared" si="38"/>
        <v>0</v>
      </c>
      <c r="H104" s="153">
        <f t="shared" si="38"/>
        <v>0</v>
      </c>
      <c r="I104" s="153">
        <f t="shared" si="38"/>
        <v>0</v>
      </c>
      <c r="J104" s="153">
        <f t="shared" si="38"/>
        <v>0</v>
      </c>
      <c r="K104" s="153">
        <f t="shared" si="38"/>
        <v>0</v>
      </c>
      <c r="L104" s="153">
        <f t="shared" si="38"/>
        <v>0</v>
      </c>
    </row>
    <row r="105" spans="1:12" ht="18" customHeight="1">
      <c r="A105" s="65">
        <v>3232</v>
      </c>
      <c r="B105" s="66" t="s">
        <v>51</v>
      </c>
      <c r="C105" s="145">
        <v>200000</v>
      </c>
      <c r="D105" s="145">
        <f t="shared" si="39"/>
        <v>150000</v>
      </c>
      <c r="E105" s="145">
        <v>150000</v>
      </c>
      <c r="F105" s="145"/>
      <c r="G105" s="145"/>
      <c r="H105" s="146"/>
      <c r="I105" s="146"/>
      <c r="J105" s="145"/>
      <c r="K105" s="145"/>
      <c r="L105" s="145"/>
    </row>
    <row r="106" spans="1:12" ht="37.5" customHeight="1">
      <c r="A106" s="232" t="s">
        <v>121</v>
      </c>
      <c r="B106" s="233"/>
      <c r="C106" s="138">
        <f>C107</f>
        <v>13178000</v>
      </c>
      <c r="D106" s="147">
        <f t="shared" si="26"/>
        <v>13425950</v>
      </c>
      <c r="E106" s="138">
        <f>E107</f>
        <v>0</v>
      </c>
      <c r="F106" s="138">
        <f aca="true" t="shared" si="40" ref="F106:L107">F107</f>
        <v>40100</v>
      </c>
      <c r="G106" s="138">
        <f t="shared" si="40"/>
        <v>598100</v>
      </c>
      <c r="H106" s="138">
        <f t="shared" si="40"/>
        <v>11952000</v>
      </c>
      <c r="I106" s="138">
        <f t="shared" si="40"/>
        <v>11350</v>
      </c>
      <c r="J106" s="138">
        <f t="shared" si="40"/>
        <v>775000</v>
      </c>
      <c r="K106" s="138">
        <f t="shared" si="40"/>
        <v>45400</v>
      </c>
      <c r="L106" s="138">
        <f t="shared" si="40"/>
        <v>4000</v>
      </c>
    </row>
    <row r="107" spans="1:12" ht="39" customHeight="1">
      <c r="A107" s="232" t="s">
        <v>122</v>
      </c>
      <c r="B107" s="233"/>
      <c r="C107" s="138">
        <f>C108</f>
        <v>13178000</v>
      </c>
      <c r="D107" s="147">
        <f t="shared" si="26"/>
        <v>13425950</v>
      </c>
      <c r="E107" s="138">
        <f>E108</f>
        <v>0</v>
      </c>
      <c r="F107" s="138">
        <f t="shared" si="40"/>
        <v>40100</v>
      </c>
      <c r="G107" s="138">
        <f t="shared" si="40"/>
        <v>598100</v>
      </c>
      <c r="H107" s="138">
        <f t="shared" si="40"/>
        <v>11952000</v>
      </c>
      <c r="I107" s="138">
        <f t="shared" si="40"/>
        <v>11350</v>
      </c>
      <c r="J107" s="138">
        <f t="shared" si="40"/>
        <v>775000</v>
      </c>
      <c r="K107" s="138">
        <f t="shared" si="40"/>
        <v>45400</v>
      </c>
      <c r="L107" s="138">
        <f t="shared" si="40"/>
        <v>4000</v>
      </c>
    </row>
    <row r="108" spans="1:12" ht="40.5" customHeight="1">
      <c r="A108" s="232" t="s">
        <v>134</v>
      </c>
      <c r="B108" s="240"/>
      <c r="C108" s="138">
        <f>C109+C142+C158+C163+C210+C194+C215+C225+C232</f>
        <v>13178000</v>
      </c>
      <c r="D108" s="147">
        <f t="shared" si="26"/>
        <v>13425950</v>
      </c>
      <c r="E108" s="138">
        <f>E109+E142+E158+E163+E210+E194+E215+E225+E232</f>
        <v>0</v>
      </c>
      <c r="F108" s="138">
        <f aca="true" t="shared" si="41" ref="F108:L108">F109+F142+F158+F163+F210+F194+F215+F225+F232</f>
        <v>40100</v>
      </c>
      <c r="G108" s="138">
        <f t="shared" si="41"/>
        <v>598100</v>
      </c>
      <c r="H108" s="138">
        <f>H109+H142+H158+H163+H210+H194+H215+H225+H232</f>
        <v>11952000</v>
      </c>
      <c r="I108" s="138">
        <f t="shared" si="41"/>
        <v>11350</v>
      </c>
      <c r="J108" s="138">
        <f t="shared" si="41"/>
        <v>775000</v>
      </c>
      <c r="K108" s="138">
        <f t="shared" si="41"/>
        <v>45400</v>
      </c>
      <c r="L108" s="138">
        <f t="shared" si="41"/>
        <v>4000</v>
      </c>
    </row>
    <row r="109" spans="1:12" ht="12.75">
      <c r="A109" s="247" t="s">
        <v>72</v>
      </c>
      <c r="B109" s="247"/>
      <c r="C109" s="149">
        <f>C110</f>
        <v>582600</v>
      </c>
      <c r="D109" s="149">
        <f t="shared" si="26"/>
        <v>363500</v>
      </c>
      <c r="E109" s="149">
        <f>E110</f>
        <v>0</v>
      </c>
      <c r="F109" s="149">
        <f aca="true" t="shared" si="42" ref="F109:L109">F110</f>
        <v>23100</v>
      </c>
      <c r="G109" s="149">
        <f t="shared" si="42"/>
        <v>83900</v>
      </c>
      <c r="H109" s="149">
        <f t="shared" si="42"/>
        <v>20000</v>
      </c>
      <c r="I109" s="149">
        <f t="shared" si="42"/>
        <v>0</v>
      </c>
      <c r="J109" s="149">
        <f t="shared" si="42"/>
        <v>234500</v>
      </c>
      <c r="K109" s="149">
        <f t="shared" si="42"/>
        <v>0</v>
      </c>
      <c r="L109" s="149">
        <f t="shared" si="42"/>
        <v>2000</v>
      </c>
    </row>
    <row r="110" spans="1:12" ht="12.75">
      <c r="A110" s="59">
        <v>3</v>
      </c>
      <c r="B110" s="60" t="s">
        <v>17</v>
      </c>
      <c r="C110" s="150">
        <f>C111+C138</f>
        <v>582600</v>
      </c>
      <c r="D110" s="150">
        <f t="shared" si="26"/>
        <v>363500</v>
      </c>
      <c r="E110" s="150">
        <f aca="true" t="shared" si="43" ref="E110:L110">E111+E138</f>
        <v>0</v>
      </c>
      <c r="F110" s="150">
        <f t="shared" si="43"/>
        <v>23100</v>
      </c>
      <c r="G110" s="150">
        <f t="shared" si="43"/>
        <v>83900</v>
      </c>
      <c r="H110" s="150">
        <f t="shared" si="43"/>
        <v>20000</v>
      </c>
      <c r="I110" s="150">
        <f t="shared" si="43"/>
        <v>0</v>
      </c>
      <c r="J110" s="150">
        <f t="shared" si="43"/>
        <v>234500</v>
      </c>
      <c r="K110" s="150">
        <f t="shared" si="43"/>
        <v>0</v>
      </c>
      <c r="L110" s="150">
        <f t="shared" si="43"/>
        <v>2000</v>
      </c>
    </row>
    <row r="111" spans="1:12" ht="12.75">
      <c r="A111" s="61">
        <v>32</v>
      </c>
      <c r="B111" s="62" t="s">
        <v>22</v>
      </c>
      <c r="C111" s="151">
        <f>C112+C116+C122+C132</f>
        <v>580500</v>
      </c>
      <c r="D111" s="151">
        <f t="shared" si="26"/>
        <v>361900</v>
      </c>
      <c r="E111" s="151">
        <f>E112+E116+E122+E132</f>
        <v>0</v>
      </c>
      <c r="F111" s="151">
        <f aca="true" t="shared" si="44" ref="F111:L111">F112+F116+F122+F132</f>
        <v>23000</v>
      </c>
      <c r="G111" s="151">
        <f t="shared" si="44"/>
        <v>83400</v>
      </c>
      <c r="H111" s="151">
        <f>H112+H116+H122+H132</f>
        <v>20000</v>
      </c>
      <c r="I111" s="151">
        <f t="shared" si="44"/>
        <v>0</v>
      </c>
      <c r="J111" s="151">
        <f>J112+J116+J122+J132</f>
        <v>233500</v>
      </c>
      <c r="K111" s="151">
        <f t="shared" si="44"/>
        <v>0</v>
      </c>
      <c r="L111" s="151">
        <f t="shared" si="44"/>
        <v>2000</v>
      </c>
    </row>
    <row r="112" spans="1:12" ht="25.5">
      <c r="A112" s="63">
        <v>321</v>
      </c>
      <c r="B112" s="64" t="s">
        <v>23</v>
      </c>
      <c r="C112" s="153">
        <f>SUM(C113:C115)</f>
        <v>25000</v>
      </c>
      <c r="D112" s="153">
        <f t="shared" si="26"/>
        <v>15000</v>
      </c>
      <c r="E112" s="153">
        <f>SUM(E113:E115)</f>
        <v>0</v>
      </c>
      <c r="F112" s="153">
        <f aca="true" t="shared" si="45" ref="F112:L112">SUM(F113:F115)</f>
        <v>0</v>
      </c>
      <c r="G112" s="153">
        <f t="shared" si="45"/>
        <v>0</v>
      </c>
      <c r="H112" s="153">
        <f t="shared" si="45"/>
        <v>0</v>
      </c>
      <c r="I112" s="153">
        <f t="shared" si="45"/>
        <v>0</v>
      </c>
      <c r="J112" s="153">
        <f t="shared" si="45"/>
        <v>15000</v>
      </c>
      <c r="K112" s="153">
        <f t="shared" si="45"/>
        <v>0</v>
      </c>
      <c r="L112" s="153">
        <f t="shared" si="45"/>
        <v>0</v>
      </c>
    </row>
    <row r="113" spans="1:12" ht="12.75">
      <c r="A113" s="65">
        <v>3211</v>
      </c>
      <c r="B113" s="66" t="s">
        <v>40</v>
      </c>
      <c r="C113" s="145">
        <v>13000</v>
      </c>
      <c r="D113" s="145">
        <f t="shared" si="26"/>
        <v>5000</v>
      </c>
      <c r="E113" s="145"/>
      <c r="F113" s="145"/>
      <c r="G113" s="145"/>
      <c r="H113" s="145"/>
      <c r="I113" s="146"/>
      <c r="J113" s="145">
        <v>5000</v>
      </c>
      <c r="K113" s="145"/>
      <c r="L113" s="145"/>
    </row>
    <row r="114" spans="1:12" ht="12.75">
      <c r="A114" s="65">
        <v>3213</v>
      </c>
      <c r="B114" s="66" t="s">
        <v>42</v>
      </c>
      <c r="C114" s="145">
        <v>7000</v>
      </c>
      <c r="D114" s="145">
        <f t="shared" si="26"/>
        <v>5000</v>
      </c>
      <c r="E114" s="145"/>
      <c r="F114" s="145"/>
      <c r="G114" s="145"/>
      <c r="H114" s="145"/>
      <c r="I114" s="146"/>
      <c r="J114" s="145">
        <v>5000</v>
      </c>
      <c r="K114" s="145"/>
      <c r="L114" s="145"/>
    </row>
    <row r="115" spans="1:12" ht="12.75">
      <c r="A115" s="65">
        <v>3214</v>
      </c>
      <c r="B115" s="66" t="s">
        <v>43</v>
      </c>
      <c r="C115" s="145">
        <v>5000</v>
      </c>
      <c r="D115" s="145">
        <f t="shared" si="26"/>
        <v>5000</v>
      </c>
      <c r="E115" s="145"/>
      <c r="F115" s="145"/>
      <c r="G115" s="145"/>
      <c r="H115" s="145"/>
      <c r="I115" s="146"/>
      <c r="J115" s="145">
        <v>5000</v>
      </c>
      <c r="K115" s="145"/>
      <c r="L115" s="145"/>
    </row>
    <row r="116" spans="1:12" ht="12.75">
      <c r="A116" s="63">
        <v>322</v>
      </c>
      <c r="B116" s="64" t="s">
        <v>24</v>
      </c>
      <c r="C116" s="153">
        <f>SUM(C117:C121)</f>
        <v>156000</v>
      </c>
      <c r="D116" s="153">
        <f t="shared" si="26"/>
        <v>128000</v>
      </c>
      <c r="E116" s="153">
        <f>SUM(E117:E121)</f>
        <v>0</v>
      </c>
      <c r="F116" s="153">
        <f aca="true" t="shared" si="46" ref="F116:L116">SUM(F117:F121)</f>
        <v>14000</v>
      </c>
      <c r="G116" s="153">
        <f t="shared" si="46"/>
        <v>22000</v>
      </c>
      <c r="H116" s="153">
        <f t="shared" si="46"/>
        <v>0</v>
      </c>
      <c r="I116" s="153">
        <f t="shared" si="46"/>
        <v>0</v>
      </c>
      <c r="J116" s="153">
        <f t="shared" si="46"/>
        <v>91000</v>
      </c>
      <c r="K116" s="153">
        <f t="shared" si="46"/>
        <v>0</v>
      </c>
      <c r="L116" s="153">
        <f t="shared" si="46"/>
        <v>1000</v>
      </c>
    </row>
    <row r="117" spans="1:12" ht="12.75">
      <c r="A117" s="65">
        <v>3221</v>
      </c>
      <c r="B117" s="66" t="s">
        <v>44</v>
      </c>
      <c r="C117" s="145">
        <v>127000</v>
      </c>
      <c r="D117" s="145">
        <f t="shared" si="26"/>
        <v>73000</v>
      </c>
      <c r="E117" s="145"/>
      <c r="F117" s="166">
        <v>3000</v>
      </c>
      <c r="G117" s="145">
        <v>20000</v>
      </c>
      <c r="H117" s="145"/>
      <c r="I117" s="146"/>
      <c r="J117" s="145">
        <v>50000</v>
      </c>
      <c r="K117" s="145"/>
      <c r="L117" s="145"/>
    </row>
    <row r="118" spans="1:12" ht="12.75">
      <c r="A118" s="65">
        <v>3223</v>
      </c>
      <c r="B118" s="66" t="s">
        <v>46</v>
      </c>
      <c r="C118" s="145">
        <v>15000</v>
      </c>
      <c r="D118" s="145">
        <f t="shared" si="26"/>
        <v>15000</v>
      </c>
      <c r="E118" s="145"/>
      <c r="F118" s="145">
        <v>7000</v>
      </c>
      <c r="G118" s="145"/>
      <c r="H118" s="145"/>
      <c r="I118" s="146"/>
      <c r="J118" s="145">
        <v>8000</v>
      </c>
      <c r="K118" s="145"/>
      <c r="L118" s="145"/>
    </row>
    <row r="119" spans="1:12" ht="25.5" customHeight="1">
      <c r="A119" s="65">
        <v>3224</v>
      </c>
      <c r="B119" s="66" t="s">
        <v>47</v>
      </c>
      <c r="C119" s="145">
        <v>0</v>
      </c>
      <c r="D119" s="145">
        <f t="shared" si="26"/>
        <v>27000</v>
      </c>
      <c r="E119" s="145"/>
      <c r="F119" s="145"/>
      <c r="G119" s="145">
        <v>2000</v>
      </c>
      <c r="H119" s="145"/>
      <c r="I119" s="146"/>
      <c r="J119" s="145">
        <v>25000</v>
      </c>
      <c r="K119" s="145"/>
      <c r="L119" s="145"/>
    </row>
    <row r="120" spans="1:12" ht="12.75">
      <c r="A120" s="65">
        <v>3225</v>
      </c>
      <c r="B120" s="66" t="s">
        <v>48</v>
      </c>
      <c r="C120" s="145">
        <v>12000</v>
      </c>
      <c r="D120" s="145">
        <f t="shared" si="26"/>
        <v>11000</v>
      </c>
      <c r="E120" s="145"/>
      <c r="F120" s="145">
        <v>4000</v>
      </c>
      <c r="G120" s="145"/>
      <c r="H120" s="145"/>
      <c r="I120" s="146"/>
      <c r="J120" s="145">
        <v>6000</v>
      </c>
      <c r="K120" s="145"/>
      <c r="L120" s="145">
        <v>1000</v>
      </c>
    </row>
    <row r="121" spans="1:12" ht="24.75" customHeight="1">
      <c r="A121" s="65">
        <v>3227</v>
      </c>
      <c r="B121" s="66" t="s">
        <v>49</v>
      </c>
      <c r="C121" s="145">
        <v>2000</v>
      </c>
      <c r="D121" s="145">
        <f t="shared" si="26"/>
        <v>2000</v>
      </c>
      <c r="E121" s="145"/>
      <c r="F121" s="145"/>
      <c r="G121" s="145"/>
      <c r="H121" s="145"/>
      <c r="I121" s="146"/>
      <c r="J121" s="145">
        <v>2000</v>
      </c>
      <c r="K121" s="145"/>
      <c r="L121" s="145"/>
    </row>
    <row r="122" spans="1:12" ht="12.75">
      <c r="A122" s="63">
        <v>323</v>
      </c>
      <c r="B122" s="64" t="s">
        <v>25</v>
      </c>
      <c r="C122" s="153">
        <f>SUM(C123:C131)</f>
        <v>61000</v>
      </c>
      <c r="D122" s="153">
        <f t="shared" si="26"/>
        <v>76900</v>
      </c>
      <c r="E122" s="153">
        <f>SUM(E123:E131)</f>
        <v>0</v>
      </c>
      <c r="F122" s="153">
        <f aca="true" t="shared" si="47" ref="F122:L122">SUM(F123:F131)</f>
        <v>3000</v>
      </c>
      <c r="G122" s="153">
        <f t="shared" si="47"/>
        <v>29400</v>
      </c>
      <c r="H122" s="153">
        <f t="shared" si="47"/>
        <v>0</v>
      </c>
      <c r="I122" s="153">
        <f t="shared" si="47"/>
        <v>0</v>
      </c>
      <c r="J122" s="153">
        <f t="shared" si="47"/>
        <v>44500</v>
      </c>
      <c r="K122" s="153">
        <f t="shared" si="47"/>
        <v>0</v>
      </c>
      <c r="L122" s="153">
        <f t="shared" si="47"/>
        <v>0</v>
      </c>
    </row>
    <row r="123" spans="1:12" ht="12.75">
      <c r="A123" s="65">
        <v>3231</v>
      </c>
      <c r="B123" s="66" t="s">
        <v>50</v>
      </c>
      <c r="C123" s="145">
        <v>5000</v>
      </c>
      <c r="D123" s="145">
        <f t="shared" si="26"/>
        <v>3000</v>
      </c>
      <c r="E123" s="145"/>
      <c r="F123" s="145"/>
      <c r="G123" s="145">
        <v>2000</v>
      </c>
      <c r="H123" s="145"/>
      <c r="I123" s="146"/>
      <c r="J123" s="145">
        <v>1000</v>
      </c>
      <c r="K123" s="145"/>
      <c r="L123" s="145"/>
    </row>
    <row r="124" spans="1:12" ht="14.25" customHeight="1">
      <c r="A124" s="65">
        <v>3232</v>
      </c>
      <c r="B124" s="66" t="s">
        <v>51</v>
      </c>
      <c r="C124" s="145">
        <v>0</v>
      </c>
      <c r="D124" s="145">
        <f t="shared" si="26"/>
        <v>38000</v>
      </c>
      <c r="E124" s="145"/>
      <c r="F124" s="145"/>
      <c r="G124" s="145">
        <v>18000</v>
      </c>
      <c r="H124" s="145"/>
      <c r="I124" s="146"/>
      <c r="J124" s="145">
        <v>20000</v>
      </c>
      <c r="K124" s="145"/>
      <c r="L124" s="145"/>
    </row>
    <row r="125" spans="1:12" ht="12.75">
      <c r="A125" s="65">
        <v>3233</v>
      </c>
      <c r="B125" s="66" t="s">
        <v>66</v>
      </c>
      <c r="C125" s="145">
        <v>5000</v>
      </c>
      <c r="D125" s="145">
        <f t="shared" si="26"/>
        <v>5000</v>
      </c>
      <c r="E125" s="145"/>
      <c r="F125" s="145"/>
      <c r="G125" s="145"/>
      <c r="H125" s="145"/>
      <c r="I125" s="146"/>
      <c r="J125" s="145">
        <v>5000</v>
      </c>
      <c r="K125" s="145"/>
      <c r="L125" s="145"/>
    </row>
    <row r="126" spans="1:12" ht="12.75">
      <c r="A126" s="65">
        <v>3234</v>
      </c>
      <c r="B126" s="66" t="s">
        <v>52</v>
      </c>
      <c r="C126" s="145">
        <v>10000</v>
      </c>
      <c r="D126" s="145">
        <f t="shared" si="26"/>
        <v>5000</v>
      </c>
      <c r="E126" s="145"/>
      <c r="F126" s="145"/>
      <c r="G126" s="145">
        <v>1000</v>
      </c>
      <c r="H126" s="145"/>
      <c r="I126" s="146"/>
      <c r="J126" s="145">
        <v>4000</v>
      </c>
      <c r="K126" s="145"/>
      <c r="L126" s="145"/>
    </row>
    <row r="127" spans="1:12" ht="12.75">
      <c r="A127" s="65">
        <v>3235</v>
      </c>
      <c r="B127" s="66" t="s">
        <v>70</v>
      </c>
      <c r="C127" s="145">
        <v>0</v>
      </c>
      <c r="D127" s="145">
        <f t="shared" si="26"/>
        <v>400</v>
      </c>
      <c r="E127" s="145"/>
      <c r="F127" s="145"/>
      <c r="G127" s="145">
        <v>400</v>
      </c>
      <c r="H127" s="145"/>
      <c r="I127" s="146"/>
      <c r="J127" s="145"/>
      <c r="K127" s="145"/>
      <c r="L127" s="145"/>
    </row>
    <row r="128" spans="1:12" ht="12.75">
      <c r="A128" s="65">
        <v>3236</v>
      </c>
      <c r="B128" s="66" t="s">
        <v>53</v>
      </c>
      <c r="C128" s="145">
        <v>0</v>
      </c>
      <c r="D128" s="145">
        <f t="shared" si="26"/>
        <v>0</v>
      </c>
      <c r="E128" s="145"/>
      <c r="F128" s="145"/>
      <c r="G128" s="145"/>
      <c r="H128" s="145"/>
      <c r="I128" s="146"/>
      <c r="J128" s="145"/>
      <c r="K128" s="145"/>
      <c r="L128" s="145"/>
    </row>
    <row r="129" spans="1:12" ht="18.75" customHeight="1">
      <c r="A129" s="65">
        <v>3237</v>
      </c>
      <c r="B129" s="66" t="s">
        <v>54</v>
      </c>
      <c r="C129" s="145">
        <v>7000</v>
      </c>
      <c r="D129" s="145">
        <f t="shared" si="26"/>
        <v>1500</v>
      </c>
      <c r="E129" s="145"/>
      <c r="F129" s="145"/>
      <c r="G129" s="145">
        <v>0</v>
      </c>
      <c r="H129" s="145"/>
      <c r="I129" s="146"/>
      <c r="J129" s="145">
        <v>1500</v>
      </c>
      <c r="K129" s="145"/>
      <c r="L129" s="145"/>
    </row>
    <row r="130" spans="1:12" ht="12.75">
      <c r="A130" s="65">
        <v>3238</v>
      </c>
      <c r="B130" s="66" t="s">
        <v>55</v>
      </c>
      <c r="C130" s="145">
        <v>5000</v>
      </c>
      <c r="D130" s="145">
        <f t="shared" si="26"/>
        <v>5000</v>
      </c>
      <c r="E130" s="145"/>
      <c r="F130" s="145">
        <v>1000</v>
      </c>
      <c r="G130" s="145">
        <v>1000</v>
      </c>
      <c r="H130" s="145"/>
      <c r="I130" s="146"/>
      <c r="J130" s="145">
        <v>3000</v>
      </c>
      <c r="K130" s="145"/>
      <c r="L130" s="145"/>
    </row>
    <row r="131" spans="1:12" ht="12.75">
      <c r="A131" s="65">
        <v>3239</v>
      </c>
      <c r="B131" s="66" t="s">
        <v>56</v>
      </c>
      <c r="C131" s="145">
        <v>29000</v>
      </c>
      <c r="D131" s="145">
        <f t="shared" si="26"/>
        <v>19000</v>
      </c>
      <c r="E131" s="145"/>
      <c r="F131" s="145">
        <v>2000</v>
      </c>
      <c r="G131" s="145">
        <v>7000</v>
      </c>
      <c r="H131" s="145"/>
      <c r="I131" s="146"/>
      <c r="J131" s="145">
        <v>10000</v>
      </c>
      <c r="K131" s="145"/>
      <c r="L131" s="145"/>
    </row>
    <row r="132" spans="1:12" ht="25.5">
      <c r="A132" s="63">
        <v>329</v>
      </c>
      <c r="B132" s="64" t="s">
        <v>26</v>
      </c>
      <c r="C132" s="153">
        <f>SUM(C133:C137)</f>
        <v>338500</v>
      </c>
      <c r="D132" s="157">
        <f t="shared" si="26"/>
        <v>142000</v>
      </c>
      <c r="E132" s="153">
        <f aca="true" t="shared" si="48" ref="E132:L132">SUM(E133:E137)</f>
        <v>0</v>
      </c>
      <c r="F132" s="153">
        <f t="shared" si="48"/>
        <v>6000</v>
      </c>
      <c r="G132" s="153">
        <f t="shared" si="48"/>
        <v>32000</v>
      </c>
      <c r="H132" s="153">
        <f t="shared" si="48"/>
        <v>20000</v>
      </c>
      <c r="I132" s="153">
        <f t="shared" si="48"/>
        <v>0</v>
      </c>
      <c r="J132" s="153">
        <f t="shared" si="48"/>
        <v>83000</v>
      </c>
      <c r="K132" s="153">
        <f t="shared" si="48"/>
        <v>0</v>
      </c>
      <c r="L132" s="153">
        <f t="shared" si="48"/>
        <v>1000</v>
      </c>
    </row>
    <row r="133" spans="1:13" ht="12.75">
      <c r="A133" s="65">
        <v>3292</v>
      </c>
      <c r="B133" s="66" t="s">
        <v>57</v>
      </c>
      <c r="C133" s="145">
        <v>0</v>
      </c>
      <c r="D133" s="145">
        <f t="shared" si="26"/>
        <v>12000</v>
      </c>
      <c r="E133" s="145"/>
      <c r="F133" s="145"/>
      <c r="G133" s="145">
        <v>12000</v>
      </c>
      <c r="H133" s="145"/>
      <c r="I133" s="146"/>
      <c r="J133" s="145"/>
      <c r="K133" s="145"/>
      <c r="L133" s="145"/>
      <c r="M133" s="42"/>
    </row>
    <row r="134" spans="1:12" ht="12.75">
      <c r="A134" s="65">
        <v>3293</v>
      </c>
      <c r="B134" s="66" t="s">
        <v>58</v>
      </c>
      <c r="C134" s="145">
        <v>1000</v>
      </c>
      <c r="D134" s="145">
        <f t="shared" si="26"/>
        <v>500</v>
      </c>
      <c r="E134" s="145"/>
      <c r="F134" s="145"/>
      <c r="G134" s="145"/>
      <c r="H134" s="145"/>
      <c r="I134" s="146"/>
      <c r="J134" s="145">
        <v>500</v>
      </c>
      <c r="K134" s="145"/>
      <c r="L134" s="145"/>
    </row>
    <row r="135" spans="1:12" ht="12.75">
      <c r="A135" s="65">
        <v>3294</v>
      </c>
      <c r="B135" s="66" t="s">
        <v>97</v>
      </c>
      <c r="C135" s="145">
        <v>500</v>
      </c>
      <c r="D135" s="145">
        <f t="shared" si="26"/>
        <v>500</v>
      </c>
      <c r="E135" s="145"/>
      <c r="F135" s="145"/>
      <c r="G135" s="145"/>
      <c r="H135" s="145"/>
      <c r="I135" s="146"/>
      <c r="J135" s="145">
        <v>500</v>
      </c>
      <c r="K135" s="145"/>
      <c r="L135" s="145"/>
    </row>
    <row r="136" spans="1:12" ht="12.75">
      <c r="A136" s="65">
        <v>3295</v>
      </c>
      <c r="B136" s="66" t="s">
        <v>99</v>
      </c>
      <c r="C136" s="145">
        <v>2000</v>
      </c>
      <c r="D136" s="145">
        <f t="shared" si="26"/>
        <v>2000</v>
      </c>
      <c r="E136" s="145"/>
      <c r="F136" s="145"/>
      <c r="G136" s="145"/>
      <c r="H136" s="145"/>
      <c r="I136" s="146"/>
      <c r="J136" s="145">
        <v>2000</v>
      </c>
      <c r="K136" s="145"/>
      <c r="L136" s="145"/>
    </row>
    <row r="137" spans="1:12" ht="26.25" customHeight="1">
      <c r="A137" s="65">
        <v>3299</v>
      </c>
      <c r="B137" s="66" t="s">
        <v>26</v>
      </c>
      <c r="C137" s="145">
        <v>335000</v>
      </c>
      <c r="D137" s="145">
        <f t="shared" si="26"/>
        <v>127000</v>
      </c>
      <c r="E137" s="145"/>
      <c r="F137" s="145">
        <v>6000</v>
      </c>
      <c r="G137" s="145">
        <v>20000</v>
      </c>
      <c r="H137" s="145">
        <v>20000</v>
      </c>
      <c r="I137" s="146"/>
      <c r="J137" s="145">
        <v>80000</v>
      </c>
      <c r="K137" s="145"/>
      <c r="L137" s="145">
        <v>1000</v>
      </c>
    </row>
    <row r="138" spans="1:12" ht="16.5" customHeight="1">
      <c r="A138" s="61">
        <v>34</v>
      </c>
      <c r="B138" s="62" t="s">
        <v>27</v>
      </c>
      <c r="C138" s="151">
        <f aca="true" t="shared" si="49" ref="C138:L138">C139</f>
        <v>2100</v>
      </c>
      <c r="D138" s="151">
        <f t="shared" si="26"/>
        <v>1600</v>
      </c>
      <c r="E138" s="151">
        <f t="shared" si="49"/>
        <v>0</v>
      </c>
      <c r="F138" s="151">
        <f t="shared" si="49"/>
        <v>100</v>
      </c>
      <c r="G138" s="151">
        <f t="shared" si="49"/>
        <v>500</v>
      </c>
      <c r="H138" s="151">
        <f t="shared" si="49"/>
        <v>0</v>
      </c>
      <c r="I138" s="151">
        <f t="shared" si="49"/>
        <v>0</v>
      </c>
      <c r="J138" s="151">
        <f t="shared" si="49"/>
        <v>1000</v>
      </c>
      <c r="K138" s="151">
        <f t="shared" si="49"/>
        <v>0</v>
      </c>
      <c r="L138" s="151">
        <f t="shared" si="49"/>
        <v>0</v>
      </c>
    </row>
    <row r="139" spans="1:12" ht="15" customHeight="1">
      <c r="A139" s="63">
        <v>343</v>
      </c>
      <c r="B139" s="64" t="s">
        <v>28</v>
      </c>
      <c r="C139" s="153">
        <f>C140+C141</f>
        <v>2100</v>
      </c>
      <c r="D139" s="153">
        <f t="shared" si="26"/>
        <v>1600</v>
      </c>
      <c r="E139" s="153">
        <f aca="true" t="shared" si="50" ref="E139:L139">E140+E141</f>
        <v>0</v>
      </c>
      <c r="F139" s="153">
        <f t="shared" si="50"/>
        <v>100</v>
      </c>
      <c r="G139" s="153">
        <f t="shared" si="50"/>
        <v>500</v>
      </c>
      <c r="H139" s="153">
        <f t="shared" si="50"/>
        <v>0</v>
      </c>
      <c r="I139" s="153">
        <f t="shared" si="50"/>
        <v>0</v>
      </c>
      <c r="J139" s="153">
        <f t="shared" si="50"/>
        <v>1000</v>
      </c>
      <c r="K139" s="153">
        <f t="shared" si="50"/>
        <v>0</v>
      </c>
      <c r="L139" s="153">
        <f t="shared" si="50"/>
        <v>0</v>
      </c>
    </row>
    <row r="140" spans="1:12" ht="24" customHeight="1">
      <c r="A140" s="65">
        <v>3431</v>
      </c>
      <c r="B140" s="66" t="s">
        <v>60</v>
      </c>
      <c r="C140" s="145">
        <v>2000</v>
      </c>
      <c r="D140" s="145">
        <f t="shared" si="26"/>
        <v>1500</v>
      </c>
      <c r="E140" s="145"/>
      <c r="F140" s="158"/>
      <c r="G140" s="180">
        <v>500</v>
      </c>
      <c r="H140" s="146"/>
      <c r="I140" s="146"/>
      <c r="J140" s="145">
        <v>1000</v>
      </c>
      <c r="K140" s="145"/>
      <c r="L140" s="145"/>
    </row>
    <row r="141" spans="1:12" ht="14.25" customHeight="1">
      <c r="A141" s="65">
        <v>3433</v>
      </c>
      <c r="B141" s="66" t="s">
        <v>78</v>
      </c>
      <c r="C141" s="145">
        <v>100</v>
      </c>
      <c r="D141" s="145">
        <f t="shared" si="26"/>
        <v>100</v>
      </c>
      <c r="E141" s="145"/>
      <c r="F141" s="180">
        <v>100</v>
      </c>
      <c r="G141" s="158"/>
      <c r="H141" s="146"/>
      <c r="I141" s="146"/>
      <c r="J141" s="145"/>
      <c r="K141" s="145"/>
      <c r="L141" s="145"/>
    </row>
    <row r="142" spans="1:14" ht="26.25" customHeight="1">
      <c r="A142" s="234" t="s">
        <v>135</v>
      </c>
      <c r="B142" s="239"/>
      <c r="C142" s="139">
        <f aca="true" t="shared" si="51" ref="C142:L142">C143</f>
        <v>10848800</v>
      </c>
      <c r="D142" s="139">
        <f t="shared" si="26"/>
        <v>11600400</v>
      </c>
      <c r="E142" s="139">
        <f t="shared" si="51"/>
        <v>0</v>
      </c>
      <c r="F142" s="139">
        <f t="shared" si="51"/>
        <v>0</v>
      </c>
      <c r="G142" s="139">
        <f t="shared" si="51"/>
        <v>0</v>
      </c>
      <c r="H142" s="139">
        <f t="shared" si="51"/>
        <v>11555000</v>
      </c>
      <c r="I142" s="139">
        <f t="shared" si="51"/>
        <v>0</v>
      </c>
      <c r="J142" s="139">
        <f t="shared" si="51"/>
        <v>0</v>
      </c>
      <c r="K142" s="139">
        <f t="shared" si="51"/>
        <v>45400</v>
      </c>
      <c r="L142" s="139">
        <f t="shared" si="51"/>
        <v>0</v>
      </c>
      <c r="N142" s="1">
        <f>H145*16.5%</f>
        <v>1529550</v>
      </c>
    </row>
    <row r="143" spans="1:12" ht="12.75" customHeight="1">
      <c r="A143" s="59">
        <v>3</v>
      </c>
      <c r="B143" s="68" t="s">
        <v>17</v>
      </c>
      <c r="C143" s="160">
        <f>C144+C153</f>
        <v>10848800</v>
      </c>
      <c r="D143" s="160">
        <f t="shared" si="26"/>
        <v>11600400</v>
      </c>
      <c r="E143" s="160">
        <f>E144+E153</f>
        <v>0</v>
      </c>
      <c r="F143" s="160">
        <f aca="true" t="shared" si="52" ref="F143:L143">F144+F153</f>
        <v>0</v>
      </c>
      <c r="G143" s="160">
        <f t="shared" si="52"/>
        <v>0</v>
      </c>
      <c r="H143" s="160">
        <f>H144+H153</f>
        <v>11555000</v>
      </c>
      <c r="I143" s="160">
        <f t="shared" si="52"/>
        <v>0</v>
      </c>
      <c r="J143" s="160">
        <f t="shared" si="52"/>
        <v>0</v>
      </c>
      <c r="K143" s="160">
        <f t="shared" si="52"/>
        <v>45400</v>
      </c>
      <c r="L143" s="160">
        <f t="shared" si="52"/>
        <v>0</v>
      </c>
    </row>
    <row r="144" spans="1:12" ht="13.5" customHeight="1">
      <c r="A144" s="61">
        <v>31</v>
      </c>
      <c r="B144" s="62" t="s">
        <v>18</v>
      </c>
      <c r="C144" s="151">
        <f>C145+C149+C151</f>
        <v>10379500</v>
      </c>
      <c r="D144" s="151">
        <f t="shared" si="26"/>
        <v>11233000</v>
      </c>
      <c r="E144" s="151">
        <f>E145+E149+E151</f>
        <v>0</v>
      </c>
      <c r="F144" s="151">
        <f aca="true" t="shared" si="53" ref="F144:L144">F145+F149+F151</f>
        <v>0</v>
      </c>
      <c r="G144" s="151">
        <f t="shared" si="53"/>
        <v>0</v>
      </c>
      <c r="H144" s="151">
        <f>H145+H149+H151</f>
        <v>11190000</v>
      </c>
      <c r="I144" s="151">
        <f t="shared" si="53"/>
        <v>0</v>
      </c>
      <c r="J144" s="151">
        <f t="shared" si="53"/>
        <v>0</v>
      </c>
      <c r="K144" s="151">
        <f t="shared" si="53"/>
        <v>43000</v>
      </c>
      <c r="L144" s="151">
        <f t="shared" si="53"/>
        <v>0</v>
      </c>
    </row>
    <row r="145" spans="1:12" ht="25.5" customHeight="1">
      <c r="A145" s="63">
        <v>311</v>
      </c>
      <c r="B145" s="64" t="s">
        <v>19</v>
      </c>
      <c r="C145" s="153">
        <f>SUM(C146:C148)</f>
        <v>8706500</v>
      </c>
      <c r="D145" s="153">
        <f t="shared" si="26"/>
        <v>9313000</v>
      </c>
      <c r="E145" s="153">
        <f>SUM(E146:E148)</f>
        <v>0</v>
      </c>
      <c r="F145" s="153">
        <f aca="true" t="shared" si="54" ref="F145:L145">SUM(F146:F148)</f>
        <v>0</v>
      </c>
      <c r="G145" s="153">
        <f t="shared" si="54"/>
        <v>0</v>
      </c>
      <c r="H145" s="153">
        <f t="shared" si="54"/>
        <v>9270000</v>
      </c>
      <c r="I145" s="153">
        <f t="shared" si="54"/>
        <v>0</v>
      </c>
      <c r="J145" s="153">
        <f t="shared" si="54"/>
        <v>0</v>
      </c>
      <c r="K145" s="153">
        <f t="shared" si="54"/>
        <v>43000</v>
      </c>
      <c r="L145" s="153">
        <f t="shared" si="54"/>
        <v>0</v>
      </c>
    </row>
    <row r="146" spans="1:12" ht="20.25" customHeight="1">
      <c r="A146" s="65">
        <v>3111</v>
      </c>
      <c r="B146" s="66" t="s">
        <v>36</v>
      </c>
      <c r="C146" s="146">
        <v>8404000</v>
      </c>
      <c r="D146" s="145">
        <f t="shared" si="26"/>
        <v>8942000</v>
      </c>
      <c r="E146" s="146"/>
      <c r="F146" s="146"/>
      <c r="G146" s="146"/>
      <c r="H146" s="145">
        <v>8900000</v>
      </c>
      <c r="I146" s="146"/>
      <c r="J146" s="146"/>
      <c r="K146" s="145">
        <v>42000</v>
      </c>
      <c r="L146" s="146"/>
    </row>
    <row r="147" spans="1:12" ht="16.5" customHeight="1">
      <c r="A147" s="65">
        <v>3113</v>
      </c>
      <c r="B147" s="66" t="s">
        <v>37</v>
      </c>
      <c r="C147" s="146">
        <v>130000</v>
      </c>
      <c r="D147" s="145">
        <f t="shared" si="26"/>
        <v>130000</v>
      </c>
      <c r="E147" s="146"/>
      <c r="F147" s="146"/>
      <c r="G147" s="146"/>
      <c r="H147" s="145">
        <v>130000</v>
      </c>
      <c r="I147" s="146"/>
      <c r="J147" s="146"/>
      <c r="K147" s="145">
        <v>0</v>
      </c>
      <c r="L147" s="146"/>
    </row>
    <row r="148" spans="1:12" ht="12.75" customHeight="1">
      <c r="A148" s="65">
        <v>3114</v>
      </c>
      <c r="B148" s="66" t="s">
        <v>38</v>
      </c>
      <c r="C148" s="146">
        <v>172500</v>
      </c>
      <c r="D148" s="145">
        <f t="shared" si="26"/>
        <v>241000</v>
      </c>
      <c r="E148" s="146"/>
      <c r="F148" s="146"/>
      <c r="G148" s="146"/>
      <c r="H148" s="145">
        <v>240000</v>
      </c>
      <c r="I148" s="146"/>
      <c r="J148" s="146"/>
      <c r="K148" s="145">
        <v>1000</v>
      </c>
      <c r="L148" s="146"/>
    </row>
    <row r="149" spans="1:12" ht="12.75" customHeight="1">
      <c r="A149" s="63">
        <v>312</v>
      </c>
      <c r="B149" s="64" t="s">
        <v>20</v>
      </c>
      <c r="C149" s="153">
        <f>C150</f>
        <v>273000</v>
      </c>
      <c r="D149" s="153">
        <f t="shared" si="26"/>
        <v>420000</v>
      </c>
      <c r="E149" s="153">
        <f>E150</f>
        <v>0</v>
      </c>
      <c r="F149" s="153">
        <f aca="true" t="shared" si="55" ref="F149:L149">F150</f>
        <v>0</v>
      </c>
      <c r="G149" s="153">
        <f t="shared" si="55"/>
        <v>0</v>
      </c>
      <c r="H149" s="153">
        <f t="shared" si="55"/>
        <v>420000</v>
      </c>
      <c r="I149" s="153">
        <f t="shared" si="55"/>
        <v>0</v>
      </c>
      <c r="J149" s="153">
        <f t="shared" si="55"/>
        <v>0</v>
      </c>
      <c r="K149" s="153">
        <f t="shared" si="55"/>
        <v>0</v>
      </c>
      <c r="L149" s="153">
        <f t="shared" si="55"/>
        <v>0</v>
      </c>
    </row>
    <row r="150" spans="1:12" ht="12.75" customHeight="1">
      <c r="A150" s="65">
        <v>3121</v>
      </c>
      <c r="B150" s="66" t="s">
        <v>20</v>
      </c>
      <c r="C150" s="146">
        <v>273000</v>
      </c>
      <c r="D150" s="145">
        <f aca="true" t="shared" si="56" ref="D150:D222">SUM(E150:L150)</f>
        <v>420000</v>
      </c>
      <c r="E150" s="146"/>
      <c r="F150" s="146"/>
      <c r="G150" s="146"/>
      <c r="H150" s="145">
        <v>420000</v>
      </c>
      <c r="I150" s="146"/>
      <c r="J150" s="146"/>
      <c r="K150" s="145">
        <v>0</v>
      </c>
      <c r="L150" s="146"/>
    </row>
    <row r="151" spans="1:12" ht="12.75" customHeight="1">
      <c r="A151" s="63">
        <v>313</v>
      </c>
      <c r="B151" s="64" t="s">
        <v>21</v>
      </c>
      <c r="C151" s="153">
        <f>C152</f>
        <v>1400000</v>
      </c>
      <c r="D151" s="153">
        <f t="shared" si="56"/>
        <v>1500000</v>
      </c>
      <c r="E151" s="153">
        <f>E152</f>
        <v>0</v>
      </c>
      <c r="F151" s="153">
        <f aca="true" t="shared" si="57" ref="F151:L151">F152</f>
        <v>0</v>
      </c>
      <c r="G151" s="153">
        <f t="shared" si="57"/>
        <v>0</v>
      </c>
      <c r="H151" s="153">
        <f t="shared" si="57"/>
        <v>1500000</v>
      </c>
      <c r="I151" s="153">
        <f t="shared" si="57"/>
        <v>0</v>
      </c>
      <c r="J151" s="153">
        <f t="shared" si="57"/>
        <v>0</v>
      </c>
      <c r="K151" s="153">
        <f t="shared" si="57"/>
        <v>0</v>
      </c>
      <c r="L151" s="153">
        <f t="shared" si="57"/>
        <v>0</v>
      </c>
    </row>
    <row r="152" spans="1:12" ht="25.5" customHeight="1">
      <c r="A152" s="65">
        <v>3132</v>
      </c>
      <c r="B152" s="66" t="s">
        <v>39</v>
      </c>
      <c r="C152" s="146">
        <v>1400000</v>
      </c>
      <c r="D152" s="145">
        <f t="shared" si="56"/>
        <v>1500000</v>
      </c>
      <c r="E152" s="146"/>
      <c r="F152" s="146"/>
      <c r="G152" s="146"/>
      <c r="H152" s="145">
        <v>1500000</v>
      </c>
      <c r="I152" s="146"/>
      <c r="J152" s="146"/>
      <c r="K152" s="146">
        <v>0</v>
      </c>
      <c r="L152" s="146"/>
    </row>
    <row r="153" spans="1:12" ht="12.75" customHeight="1">
      <c r="A153" s="61">
        <v>32</v>
      </c>
      <c r="B153" s="62" t="s">
        <v>22</v>
      </c>
      <c r="C153" s="151">
        <f>C154+C156</f>
        <v>469300</v>
      </c>
      <c r="D153" s="151">
        <f t="shared" si="56"/>
        <v>367400</v>
      </c>
      <c r="E153" s="151">
        <f aca="true" t="shared" si="58" ref="E153:L153">E154+E156</f>
        <v>0</v>
      </c>
      <c r="F153" s="151">
        <f t="shared" si="58"/>
        <v>0</v>
      </c>
      <c r="G153" s="151">
        <f t="shared" si="58"/>
        <v>0</v>
      </c>
      <c r="H153" s="151">
        <f t="shared" si="58"/>
        <v>365000</v>
      </c>
      <c r="I153" s="151">
        <f t="shared" si="58"/>
        <v>0</v>
      </c>
      <c r="J153" s="151">
        <f t="shared" si="58"/>
        <v>0</v>
      </c>
      <c r="K153" s="151">
        <f t="shared" si="58"/>
        <v>2400</v>
      </c>
      <c r="L153" s="151">
        <f t="shared" si="58"/>
        <v>0</v>
      </c>
    </row>
    <row r="154" spans="1:12" ht="12.75" customHeight="1">
      <c r="A154" s="63">
        <v>321</v>
      </c>
      <c r="B154" s="64" t="s">
        <v>23</v>
      </c>
      <c r="C154" s="153">
        <f aca="true" t="shared" si="59" ref="C154:L154">C155</f>
        <v>442300</v>
      </c>
      <c r="D154" s="153">
        <f t="shared" si="56"/>
        <v>352400</v>
      </c>
      <c r="E154" s="153">
        <f t="shared" si="59"/>
        <v>0</v>
      </c>
      <c r="F154" s="153">
        <f t="shared" si="59"/>
        <v>0</v>
      </c>
      <c r="G154" s="153">
        <f t="shared" si="59"/>
        <v>0</v>
      </c>
      <c r="H154" s="153">
        <f t="shared" si="59"/>
        <v>350000</v>
      </c>
      <c r="I154" s="153">
        <f t="shared" si="59"/>
        <v>0</v>
      </c>
      <c r="J154" s="153">
        <f t="shared" si="59"/>
        <v>0</v>
      </c>
      <c r="K154" s="153">
        <f t="shared" si="59"/>
        <v>2400</v>
      </c>
      <c r="L154" s="153">
        <f t="shared" si="59"/>
        <v>0</v>
      </c>
    </row>
    <row r="155" spans="1:12" ht="12.75" customHeight="1">
      <c r="A155" s="65">
        <v>3212</v>
      </c>
      <c r="B155" s="66" t="s">
        <v>41</v>
      </c>
      <c r="C155" s="146">
        <v>442300</v>
      </c>
      <c r="D155" s="145">
        <f t="shared" si="56"/>
        <v>352400</v>
      </c>
      <c r="E155" s="146"/>
      <c r="F155" s="146">
        <v>0</v>
      </c>
      <c r="G155" s="146"/>
      <c r="H155" s="145">
        <v>350000</v>
      </c>
      <c r="I155" s="146"/>
      <c r="J155" s="146"/>
      <c r="K155" s="145">
        <v>2400</v>
      </c>
      <c r="L155" s="146"/>
    </row>
    <row r="156" spans="1:12" ht="27" customHeight="1">
      <c r="A156" s="63">
        <v>329</v>
      </c>
      <c r="B156" s="64" t="s">
        <v>26</v>
      </c>
      <c r="C156" s="153">
        <f>C157</f>
        <v>27000</v>
      </c>
      <c r="D156" s="153">
        <f t="shared" si="56"/>
        <v>15000</v>
      </c>
      <c r="E156" s="153">
        <f>E157</f>
        <v>0</v>
      </c>
      <c r="F156" s="153">
        <f aca="true" t="shared" si="60" ref="F156:L156">F157</f>
        <v>0</v>
      </c>
      <c r="G156" s="153">
        <f t="shared" si="60"/>
        <v>0</v>
      </c>
      <c r="H156" s="153">
        <f t="shared" si="60"/>
        <v>15000</v>
      </c>
      <c r="I156" s="153">
        <f t="shared" si="60"/>
        <v>0</v>
      </c>
      <c r="J156" s="153">
        <f t="shared" si="60"/>
        <v>0</v>
      </c>
      <c r="K156" s="153">
        <f t="shared" si="60"/>
        <v>0</v>
      </c>
      <c r="L156" s="153">
        <f t="shared" si="60"/>
        <v>0</v>
      </c>
    </row>
    <row r="157" spans="1:12" ht="15" customHeight="1">
      <c r="A157" s="65">
        <v>3295</v>
      </c>
      <c r="B157" s="66" t="s">
        <v>59</v>
      </c>
      <c r="C157" s="146">
        <v>27000</v>
      </c>
      <c r="D157" s="145">
        <f t="shared" si="56"/>
        <v>15000</v>
      </c>
      <c r="E157" s="146"/>
      <c r="F157" s="146"/>
      <c r="G157" s="146"/>
      <c r="H157" s="145">
        <v>15000</v>
      </c>
      <c r="I157" s="146"/>
      <c r="J157" s="146"/>
      <c r="K157" s="146"/>
      <c r="L157" s="146"/>
    </row>
    <row r="158" spans="1:12" ht="28.5" customHeight="1">
      <c r="A158" s="244" t="s">
        <v>136</v>
      </c>
      <c r="B158" s="244"/>
      <c r="C158" s="139">
        <f aca="true" t="shared" si="61" ref="C158:L161">C159</f>
        <v>6000</v>
      </c>
      <c r="D158" s="139">
        <f t="shared" si="56"/>
        <v>11350</v>
      </c>
      <c r="E158" s="139">
        <f t="shared" si="61"/>
        <v>0</v>
      </c>
      <c r="F158" s="139">
        <f t="shared" si="61"/>
        <v>0</v>
      </c>
      <c r="G158" s="139">
        <f t="shared" si="61"/>
        <v>0</v>
      </c>
      <c r="H158" s="139">
        <f t="shared" si="61"/>
        <v>0</v>
      </c>
      <c r="I158" s="139">
        <f t="shared" si="61"/>
        <v>11350</v>
      </c>
      <c r="J158" s="139">
        <f t="shared" si="61"/>
        <v>0</v>
      </c>
      <c r="K158" s="139">
        <f t="shared" si="61"/>
        <v>0</v>
      </c>
      <c r="L158" s="139">
        <f t="shared" si="61"/>
        <v>0</v>
      </c>
    </row>
    <row r="159" spans="1:12" ht="15" customHeight="1">
      <c r="A159" s="69">
        <v>3</v>
      </c>
      <c r="B159" s="70" t="s">
        <v>17</v>
      </c>
      <c r="C159" s="160">
        <f t="shared" si="61"/>
        <v>6000</v>
      </c>
      <c r="D159" s="160">
        <f t="shared" si="56"/>
        <v>11350</v>
      </c>
      <c r="E159" s="160">
        <f t="shared" si="61"/>
        <v>0</v>
      </c>
      <c r="F159" s="160">
        <f t="shared" si="61"/>
        <v>0</v>
      </c>
      <c r="G159" s="160">
        <f t="shared" si="61"/>
        <v>0</v>
      </c>
      <c r="H159" s="160">
        <f t="shared" si="61"/>
        <v>0</v>
      </c>
      <c r="I159" s="160">
        <f t="shared" si="61"/>
        <v>11350</v>
      </c>
      <c r="J159" s="160">
        <f t="shared" si="61"/>
        <v>0</v>
      </c>
      <c r="K159" s="160">
        <f t="shared" si="61"/>
        <v>0</v>
      </c>
      <c r="L159" s="160">
        <f t="shared" si="61"/>
        <v>0</v>
      </c>
    </row>
    <row r="160" spans="1:12" ht="15" customHeight="1">
      <c r="A160" s="71">
        <v>32</v>
      </c>
      <c r="B160" s="72" t="s">
        <v>22</v>
      </c>
      <c r="C160" s="151">
        <f>C161</f>
        <v>6000</v>
      </c>
      <c r="D160" s="151">
        <f t="shared" si="56"/>
        <v>11350</v>
      </c>
      <c r="E160" s="151">
        <f>E161</f>
        <v>0</v>
      </c>
      <c r="F160" s="151">
        <f t="shared" si="61"/>
        <v>0</v>
      </c>
      <c r="G160" s="151">
        <f t="shared" si="61"/>
        <v>0</v>
      </c>
      <c r="H160" s="151">
        <f t="shared" si="61"/>
        <v>0</v>
      </c>
      <c r="I160" s="151">
        <f t="shared" si="61"/>
        <v>11350</v>
      </c>
      <c r="J160" s="151">
        <f t="shared" si="61"/>
        <v>0</v>
      </c>
      <c r="K160" s="151">
        <f t="shared" si="61"/>
        <v>0</v>
      </c>
      <c r="L160" s="151">
        <f t="shared" si="61"/>
        <v>0</v>
      </c>
    </row>
    <row r="161" spans="1:12" ht="24.75" customHeight="1">
      <c r="A161" s="63">
        <v>329</v>
      </c>
      <c r="B161" s="64" t="s">
        <v>26</v>
      </c>
      <c r="C161" s="153">
        <f t="shared" si="61"/>
        <v>6000</v>
      </c>
      <c r="D161" s="153">
        <f t="shared" si="56"/>
        <v>11350</v>
      </c>
      <c r="E161" s="153">
        <f t="shared" si="61"/>
        <v>0</v>
      </c>
      <c r="F161" s="153">
        <f t="shared" si="61"/>
        <v>0</v>
      </c>
      <c r="G161" s="153">
        <f t="shared" si="61"/>
        <v>0</v>
      </c>
      <c r="H161" s="153">
        <f t="shared" si="61"/>
        <v>0</v>
      </c>
      <c r="I161" s="153">
        <f t="shared" si="61"/>
        <v>11350</v>
      </c>
      <c r="J161" s="153">
        <f t="shared" si="61"/>
        <v>0</v>
      </c>
      <c r="K161" s="153">
        <f t="shared" si="61"/>
        <v>0</v>
      </c>
      <c r="L161" s="153">
        <f t="shared" si="61"/>
        <v>0</v>
      </c>
    </row>
    <row r="162" spans="1:12" ht="27.75" customHeight="1">
      <c r="A162" s="65">
        <v>3299</v>
      </c>
      <c r="B162" s="66" t="s">
        <v>26</v>
      </c>
      <c r="C162" s="145">
        <v>6000</v>
      </c>
      <c r="D162" s="153">
        <f t="shared" si="56"/>
        <v>11350</v>
      </c>
      <c r="E162" s="145"/>
      <c r="F162" s="146"/>
      <c r="G162" s="146"/>
      <c r="H162" s="146"/>
      <c r="I162" s="145">
        <v>11350</v>
      </c>
      <c r="J162" s="146"/>
      <c r="K162" s="146"/>
      <c r="L162" s="146"/>
    </row>
    <row r="163" spans="1:12" ht="26.25" customHeight="1">
      <c r="A163" s="238" t="s">
        <v>130</v>
      </c>
      <c r="B163" s="238"/>
      <c r="C163" s="139">
        <f aca="true" t="shared" si="62" ref="C163:L163">C164</f>
        <v>590700</v>
      </c>
      <c r="D163" s="139">
        <f t="shared" si="56"/>
        <v>505200</v>
      </c>
      <c r="E163" s="139">
        <f t="shared" si="62"/>
        <v>0</v>
      </c>
      <c r="F163" s="139">
        <f t="shared" si="62"/>
        <v>0</v>
      </c>
      <c r="G163" s="139">
        <f t="shared" si="62"/>
        <v>475200</v>
      </c>
      <c r="H163" s="167">
        <f t="shared" si="62"/>
        <v>0</v>
      </c>
      <c r="I163" s="167">
        <f t="shared" si="62"/>
        <v>0</v>
      </c>
      <c r="J163" s="139">
        <f t="shared" si="62"/>
        <v>30000</v>
      </c>
      <c r="K163" s="139">
        <f t="shared" si="62"/>
        <v>0</v>
      </c>
      <c r="L163" s="139">
        <f t="shared" si="62"/>
        <v>0</v>
      </c>
    </row>
    <row r="164" spans="1:12" ht="15" customHeight="1">
      <c r="A164" s="69">
        <v>3</v>
      </c>
      <c r="B164" s="70" t="s">
        <v>17</v>
      </c>
      <c r="C164" s="160">
        <f>C165+C190</f>
        <v>590700</v>
      </c>
      <c r="D164" s="160">
        <f t="shared" si="56"/>
        <v>505200</v>
      </c>
      <c r="E164" s="160">
        <v>0</v>
      </c>
      <c r="F164" s="160">
        <f aca="true" t="shared" si="63" ref="F164:L164">F165+F190</f>
        <v>0</v>
      </c>
      <c r="G164" s="160">
        <f t="shared" si="63"/>
        <v>475200</v>
      </c>
      <c r="H164" s="161">
        <f t="shared" si="63"/>
        <v>0</v>
      </c>
      <c r="I164" s="161">
        <f t="shared" si="63"/>
        <v>0</v>
      </c>
      <c r="J164" s="160">
        <f t="shared" si="63"/>
        <v>30000</v>
      </c>
      <c r="K164" s="160">
        <f t="shared" si="63"/>
        <v>0</v>
      </c>
      <c r="L164" s="160">
        <f t="shared" si="63"/>
        <v>0</v>
      </c>
    </row>
    <row r="165" spans="1:12" ht="15" customHeight="1">
      <c r="A165" s="71">
        <v>32</v>
      </c>
      <c r="B165" s="72" t="s">
        <v>22</v>
      </c>
      <c r="C165" s="151">
        <f>C170+C177+C184+C166</f>
        <v>589100</v>
      </c>
      <c r="D165" s="151">
        <f t="shared" si="56"/>
        <v>504600</v>
      </c>
      <c r="E165" s="151">
        <f>E170+E177</f>
        <v>0</v>
      </c>
      <c r="F165" s="151">
        <f>F170+F177</f>
        <v>0</v>
      </c>
      <c r="G165" s="151">
        <f>G166+G170+G177+G184</f>
        <v>474600</v>
      </c>
      <c r="H165" s="152">
        <f>H170+H177</f>
        <v>0</v>
      </c>
      <c r="I165" s="152">
        <f>I170+I177</f>
        <v>0</v>
      </c>
      <c r="J165" s="151">
        <f>J170+J177</f>
        <v>30000</v>
      </c>
      <c r="K165" s="151">
        <f>K170+K177</f>
        <v>0</v>
      </c>
      <c r="L165" s="151">
        <f>L170+L177</f>
        <v>0</v>
      </c>
    </row>
    <row r="166" spans="1:12" ht="15" customHeight="1">
      <c r="A166" s="73">
        <v>321</v>
      </c>
      <c r="B166" s="74" t="s">
        <v>23</v>
      </c>
      <c r="C166" s="153">
        <f>SUM(C167:C169)</f>
        <v>8000</v>
      </c>
      <c r="D166" s="153">
        <f t="shared" si="56"/>
        <v>6000</v>
      </c>
      <c r="E166" s="153">
        <f aca="true" t="shared" si="64" ref="E166:L166">SUM(E167:E169)</f>
        <v>0</v>
      </c>
      <c r="F166" s="153">
        <f t="shared" si="64"/>
        <v>0</v>
      </c>
      <c r="G166" s="153">
        <f t="shared" si="64"/>
        <v>6000</v>
      </c>
      <c r="H166" s="153">
        <f t="shared" si="64"/>
        <v>0</v>
      </c>
      <c r="I166" s="153">
        <f t="shared" si="64"/>
        <v>0</v>
      </c>
      <c r="J166" s="153">
        <f t="shared" si="64"/>
        <v>0</v>
      </c>
      <c r="K166" s="153">
        <f t="shared" si="64"/>
        <v>0</v>
      </c>
      <c r="L166" s="153">
        <f t="shared" si="64"/>
        <v>0</v>
      </c>
    </row>
    <row r="167" spans="1:12" ht="15" customHeight="1">
      <c r="A167" s="100">
        <v>3211</v>
      </c>
      <c r="B167" s="75" t="s">
        <v>40</v>
      </c>
      <c r="C167" s="145">
        <v>4000</v>
      </c>
      <c r="D167" s="145">
        <f t="shared" si="56"/>
        <v>3000</v>
      </c>
      <c r="E167" s="145"/>
      <c r="F167" s="145"/>
      <c r="G167" s="145">
        <v>3000</v>
      </c>
      <c r="H167" s="146"/>
      <c r="I167" s="146"/>
      <c r="J167" s="145"/>
      <c r="K167" s="145"/>
      <c r="L167" s="145"/>
    </row>
    <row r="168" spans="1:12" ht="15" customHeight="1">
      <c r="A168" s="100">
        <v>3213</v>
      </c>
      <c r="B168" s="75" t="s">
        <v>42</v>
      </c>
      <c r="C168" s="145">
        <v>2000</v>
      </c>
      <c r="D168" s="145">
        <f t="shared" si="56"/>
        <v>1000</v>
      </c>
      <c r="E168" s="145"/>
      <c r="F168" s="145"/>
      <c r="G168" s="145">
        <v>1000</v>
      </c>
      <c r="H168" s="146"/>
      <c r="I168" s="146"/>
      <c r="J168" s="145"/>
      <c r="K168" s="145"/>
      <c r="L168" s="145"/>
    </row>
    <row r="169" spans="1:12" ht="15" customHeight="1">
      <c r="A169" s="100">
        <v>3214</v>
      </c>
      <c r="B169" s="75" t="s">
        <v>43</v>
      </c>
      <c r="C169" s="145">
        <v>2000</v>
      </c>
      <c r="D169" s="145">
        <f t="shared" si="56"/>
        <v>2000</v>
      </c>
      <c r="E169" s="145"/>
      <c r="F169" s="145"/>
      <c r="G169" s="145">
        <v>2000</v>
      </c>
      <c r="H169" s="146"/>
      <c r="I169" s="146"/>
      <c r="J169" s="145"/>
      <c r="K169" s="145"/>
      <c r="L169" s="145"/>
    </row>
    <row r="170" spans="1:12" ht="15" customHeight="1">
      <c r="A170" s="73">
        <v>322</v>
      </c>
      <c r="B170" s="74" t="s">
        <v>24</v>
      </c>
      <c r="C170" s="153">
        <f>SUM(C171:C176)</f>
        <v>526000</v>
      </c>
      <c r="D170" s="153">
        <f t="shared" si="56"/>
        <v>425500</v>
      </c>
      <c r="E170" s="153">
        <f aca="true" t="shared" si="65" ref="E170:L170">SUM(E171:E176)</f>
        <v>0</v>
      </c>
      <c r="F170" s="153">
        <f t="shared" si="65"/>
        <v>0</v>
      </c>
      <c r="G170" s="153">
        <f t="shared" si="65"/>
        <v>395500</v>
      </c>
      <c r="H170" s="153">
        <f t="shared" si="65"/>
        <v>0</v>
      </c>
      <c r="I170" s="153">
        <f t="shared" si="65"/>
        <v>0</v>
      </c>
      <c r="J170" s="153">
        <f t="shared" si="65"/>
        <v>30000</v>
      </c>
      <c r="K170" s="153">
        <f t="shared" si="65"/>
        <v>0</v>
      </c>
      <c r="L170" s="153">
        <f t="shared" si="65"/>
        <v>0</v>
      </c>
    </row>
    <row r="171" spans="1:12" ht="15" customHeight="1">
      <c r="A171" s="65">
        <v>3221</v>
      </c>
      <c r="B171" s="66" t="s">
        <v>44</v>
      </c>
      <c r="C171" s="145">
        <v>25000</v>
      </c>
      <c r="D171" s="145">
        <f t="shared" si="56"/>
        <v>15000</v>
      </c>
      <c r="E171" s="145"/>
      <c r="F171" s="145"/>
      <c r="G171" s="145">
        <v>15000</v>
      </c>
      <c r="H171" s="146"/>
      <c r="I171" s="146"/>
      <c r="J171" s="145"/>
      <c r="K171" s="145"/>
      <c r="L171" s="145"/>
    </row>
    <row r="172" spans="1:12" ht="15" customHeight="1">
      <c r="A172" s="65">
        <v>3222</v>
      </c>
      <c r="B172" s="66" t="s">
        <v>45</v>
      </c>
      <c r="C172" s="145">
        <v>450000</v>
      </c>
      <c r="D172" s="145">
        <f t="shared" si="56"/>
        <v>380000</v>
      </c>
      <c r="E172" s="145"/>
      <c r="F172" s="145"/>
      <c r="G172" s="145">
        <v>350000</v>
      </c>
      <c r="H172" s="146"/>
      <c r="I172" s="146"/>
      <c r="J172" s="145">
        <v>30000</v>
      </c>
      <c r="K172" s="145"/>
      <c r="L172" s="145"/>
    </row>
    <row r="173" spans="1:12" ht="15" customHeight="1">
      <c r="A173" s="65">
        <v>3223</v>
      </c>
      <c r="B173" s="66" t="s">
        <v>46</v>
      </c>
      <c r="C173" s="145">
        <v>10000</v>
      </c>
      <c r="D173" s="145">
        <f t="shared" si="56"/>
        <v>5000</v>
      </c>
      <c r="E173" s="145"/>
      <c r="F173" s="145"/>
      <c r="G173" s="145">
        <v>5000</v>
      </c>
      <c r="H173" s="146"/>
      <c r="I173" s="146"/>
      <c r="J173" s="145"/>
      <c r="K173" s="145"/>
      <c r="L173" s="145"/>
    </row>
    <row r="174" spans="1:12" ht="24.75" customHeight="1">
      <c r="A174" s="65">
        <v>3224</v>
      </c>
      <c r="B174" s="66" t="s">
        <v>47</v>
      </c>
      <c r="C174" s="145">
        <v>30000</v>
      </c>
      <c r="D174" s="145">
        <f t="shared" si="56"/>
        <v>20000</v>
      </c>
      <c r="E174" s="145"/>
      <c r="F174" s="145"/>
      <c r="G174" s="145">
        <v>20000</v>
      </c>
      <c r="H174" s="146"/>
      <c r="I174" s="146"/>
      <c r="J174" s="145"/>
      <c r="K174" s="145"/>
      <c r="L174" s="145"/>
    </row>
    <row r="175" spans="1:12" ht="15" customHeight="1">
      <c r="A175" s="65">
        <v>3225</v>
      </c>
      <c r="B175" s="66" t="s">
        <v>48</v>
      </c>
      <c r="C175" s="145">
        <v>10000</v>
      </c>
      <c r="D175" s="145">
        <f t="shared" si="56"/>
        <v>5000</v>
      </c>
      <c r="E175" s="145"/>
      <c r="F175" s="145"/>
      <c r="G175" s="145">
        <v>5000</v>
      </c>
      <c r="H175" s="146"/>
      <c r="I175" s="146"/>
      <c r="J175" s="145"/>
      <c r="K175" s="145"/>
      <c r="L175" s="145"/>
    </row>
    <row r="176" spans="1:12" ht="25.5" customHeight="1">
      <c r="A176" s="65">
        <v>3227</v>
      </c>
      <c r="B176" s="66" t="s">
        <v>49</v>
      </c>
      <c r="C176" s="145">
        <v>1000</v>
      </c>
      <c r="D176" s="145">
        <f t="shared" si="56"/>
        <v>500</v>
      </c>
      <c r="E176" s="145"/>
      <c r="F176" s="145"/>
      <c r="G176" s="145">
        <v>500</v>
      </c>
      <c r="H176" s="146"/>
      <c r="I176" s="146"/>
      <c r="J176" s="145"/>
      <c r="K176" s="145"/>
      <c r="L176" s="145"/>
    </row>
    <row r="177" spans="1:12" ht="15" customHeight="1">
      <c r="A177" s="73">
        <v>323</v>
      </c>
      <c r="B177" s="74" t="s">
        <v>25</v>
      </c>
      <c r="C177" s="153">
        <f>SUM(C178:C183)</f>
        <v>47000</v>
      </c>
      <c r="D177" s="153">
        <f t="shared" si="56"/>
        <v>68000</v>
      </c>
      <c r="E177" s="153">
        <f aca="true" t="shared" si="66" ref="E177:L177">SUM(E178:E183)</f>
        <v>0</v>
      </c>
      <c r="F177" s="153">
        <f t="shared" si="66"/>
        <v>0</v>
      </c>
      <c r="G177" s="153">
        <f t="shared" si="66"/>
        <v>68000</v>
      </c>
      <c r="H177" s="153">
        <f t="shared" si="66"/>
        <v>0</v>
      </c>
      <c r="I177" s="153">
        <f t="shared" si="66"/>
        <v>0</v>
      </c>
      <c r="J177" s="153">
        <f t="shared" si="66"/>
        <v>0</v>
      </c>
      <c r="K177" s="153">
        <f t="shared" si="66"/>
        <v>0</v>
      </c>
      <c r="L177" s="153">
        <f t="shared" si="66"/>
        <v>0</v>
      </c>
    </row>
    <row r="178" spans="1:12" ht="15" customHeight="1">
      <c r="A178" s="100">
        <v>3231</v>
      </c>
      <c r="B178" s="75" t="s">
        <v>84</v>
      </c>
      <c r="C178" s="145">
        <v>1000</v>
      </c>
      <c r="D178" s="145">
        <f t="shared" si="56"/>
        <v>1000</v>
      </c>
      <c r="E178" s="145"/>
      <c r="F178" s="145"/>
      <c r="G178" s="145">
        <v>1000</v>
      </c>
      <c r="H178" s="146"/>
      <c r="I178" s="146"/>
      <c r="J178" s="145"/>
      <c r="K178" s="145"/>
      <c r="L178" s="145"/>
    </row>
    <row r="179" spans="1:12" ht="15" customHeight="1">
      <c r="A179" s="65">
        <v>3232</v>
      </c>
      <c r="B179" s="66" t="s">
        <v>51</v>
      </c>
      <c r="C179" s="145">
        <v>30000</v>
      </c>
      <c r="D179" s="145">
        <f t="shared" si="56"/>
        <v>55000</v>
      </c>
      <c r="E179" s="145"/>
      <c r="F179" s="145"/>
      <c r="G179" s="145">
        <v>55000</v>
      </c>
      <c r="H179" s="146"/>
      <c r="I179" s="146"/>
      <c r="J179" s="145"/>
      <c r="K179" s="145"/>
      <c r="L179" s="145"/>
    </row>
    <row r="180" spans="1:12" ht="15" customHeight="1">
      <c r="A180" s="65">
        <v>3234</v>
      </c>
      <c r="B180" s="66" t="s">
        <v>52</v>
      </c>
      <c r="C180" s="145">
        <v>4000</v>
      </c>
      <c r="D180" s="145">
        <f t="shared" si="56"/>
        <v>4000</v>
      </c>
      <c r="E180" s="145"/>
      <c r="F180" s="145"/>
      <c r="G180" s="145">
        <v>4000</v>
      </c>
      <c r="H180" s="146"/>
      <c r="I180" s="146"/>
      <c r="J180" s="145"/>
      <c r="K180" s="145"/>
      <c r="L180" s="145"/>
    </row>
    <row r="181" spans="1:12" ht="15" customHeight="1">
      <c r="A181" s="65">
        <v>3236</v>
      </c>
      <c r="B181" s="66" t="s">
        <v>53</v>
      </c>
      <c r="C181" s="145">
        <v>5000</v>
      </c>
      <c r="D181" s="145">
        <f t="shared" si="56"/>
        <v>5000</v>
      </c>
      <c r="E181" s="145"/>
      <c r="F181" s="145"/>
      <c r="G181" s="145">
        <v>5000</v>
      </c>
      <c r="H181" s="146"/>
      <c r="I181" s="146"/>
      <c r="J181" s="145"/>
      <c r="K181" s="145"/>
      <c r="L181" s="145"/>
    </row>
    <row r="182" spans="1:12" ht="15" customHeight="1">
      <c r="A182" s="65">
        <v>3237</v>
      </c>
      <c r="B182" s="66" t="s">
        <v>54</v>
      </c>
      <c r="C182" s="145">
        <v>3000</v>
      </c>
      <c r="D182" s="145">
        <f t="shared" si="56"/>
        <v>0</v>
      </c>
      <c r="E182" s="145"/>
      <c r="F182" s="145"/>
      <c r="G182" s="145">
        <v>0</v>
      </c>
      <c r="H182" s="146"/>
      <c r="I182" s="146"/>
      <c r="J182" s="145"/>
      <c r="K182" s="145"/>
      <c r="L182" s="145"/>
    </row>
    <row r="183" spans="1:12" ht="15" customHeight="1">
      <c r="A183" s="65">
        <v>3239</v>
      </c>
      <c r="B183" s="66" t="s">
        <v>56</v>
      </c>
      <c r="C183" s="145">
        <v>4000</v>
      </c>
      <c r="D183" s="145">
        <f t="shared" si="56"/>
        <v>3000</v>
      </c>
      <c r="E183" s="145"/>
      <c r="F183" s="145"/>
      <c r="G183" s="145">
        <v>3000</v>
      </c>
      <c r="H183" s="146"/>
      <c r="I183" s="146"/>
      <c r="J183" s="145"/>
      <c r="K183" s="145"/>
      <c r="L183" s="145"/>
    </row>
    <row r="184" spans="1:12" ht="23.25" customHeight="1">
      <c r="A184" s="63">
        <v>329</v>
      </c>
      <c r="B184" s="64" t="s">
        <v>85</v>
      </c>
      <c r="C184" s="153">
        <f>SUM(C185:C189)</f>
        <v>8100</v>
      </c>
      <c r="D184" s="153">
        <f t="shared" si="56"/>
        <v>5100</v>
      </c>
      <c r="E184" s="153">
        <f aca="true" t="shared" si="67" ref="E184:L184">SUM(E185:E189)</f>
        <v>0</v>
      </c>
      <c r="F184" s="153">
        <f t="shared" si="67"/>
        <v>0</v>
      </c>
      <c r="G184" s="153">
        <f t="shared" si="67"/>
        <v>5100</v>
      </c>
      <c r="H184" s="153">
        <f t="shared" si="67"/>
        <v>0</v>
      </c>
      <c r="I184" s="153">
        <f t="shared" si="67"/>
        <v>0</v>
      </c>
      <c r="J184" s="153">
        <f t="shared" si="67"/>
        <v>0</v>
      </c>
      <c r="K184" s="153">
        <f t="shared" si="67"/>
        <v>0</v>
      </c>
      <c r="L184" s="153">
        <f t="shared" si="67"/>
        <v>0</v>
      </c>
    </row>
    <row r="185" spans="1:12" ht="15" customHeight="1">
      <c r="A185" s="120">
        <v>3293</v>
      </c>
      <c r="B185" s="121" t="s">
        <v>58</v>
      </c>
      <c r="C185" s="168">
        <v>1000</v>
      </c>
      <c r="D185" s="168">
        <f t="shared" si="56"/>
        <v>500</v>
      </c>
      <c r="E185" s="168"/>
      <c r="F185" s="168"/>
      <c r="G185" s="168">
        <v>500</v>
      </c>
      <c r="H185" s="169"/>
      <c r="I185" s="169"/>
      <c r="J185" s="168"/>
      <c r="K185" s="168"/>
      <c r="L185" s="168"/>
    </row>
    <row r="186" spans="1:12" ht="15" customHeight="1">
      <c r="A186" s="120">
        <v>3294</v>
      </c>
      <c r="B186" s="121" t="s">
        <v>97</v>
      </c>
      <c r="C186" s="168">
        <v>1000</v>
      </c>
      <c r="D186" s="168">
        <f t="shared" si="56"/>
        <v>0</v>
      </c>
      <c r="E186" s="168"/>
      <c r="F186" s="168"/>
      <c r="G186" s="168">
        <v>0</v>
      </c>
      <c r="H186" s="169"/>
      <c r="I186" s="169"/>
      <c r="J186" s="168"/>
      <c r="K186" s="168"/>
      <c r="L186" s="168"/>
    </row>
    <row r="187" spans="1:12" ht="15" customHeight="1">
      <c r="A187" s="120">
        <v>3295</v>
      </c>
      <c r="B187" s="121" t="s">
        <v>98</v>
      </c>
      <c r="C187" s="168">
        <v>1000</v>
      </c>
      <c r="D187" s="168">
        <f t="shared" si="56"/>
        <v>500</v>
      </c>
      <c r="E187" s="168"/>
      <c r="F187" s="168"/>
      <c r="G187" s="168">
        <v>500</v>
      </c>
      <c r="H187" s="169"/>
      <c r="I187" s="169"/>
      <c r="J187" s="168"/>
      <c r="K187" s="168"/>
      <c r="L187" s="168"/>
    </row>
    <row r="188" spans="1:12" ht="15" customHeight="1">
      <c r="A188" s="120">
        <v>3296</v>
      </c>
      <c r="B188" s="121" t="s">
        <v>96</v>
      </c>
      <c r="C188" s="168">
        <v>100</v>
      </c>
      <c r="D188" s="168">
        <f t="shared" si="56"/>
        <v>100</v>
      </c>
      <c r="E188" s="168"/>
      <c r="F188" s="168"/>
      <c r="G188" s="168">
        <v>100</v>
      </c>
      <c r="H188" s="169"/>
      <c r="I188" s="169"/>
      <c r="J188" s="168"/>
      <c r="K188" s="168"/>
      <c r="L188" s="168"/>
    </row>
    <row r="189" spans="1:12" ht="15" customHeight="1">
      <c r="A189" s="65">
        <v>3299</v>
      </c>
      <c r="B189" s="66" t="s">
        <v>85</v>
      </c>
      <c r="C189" s="145">
        <v>5000</v>
      </c>
      <c r="D189" s="168">
        <f t="shared" si="56"/>
        <v>4000</v>
      </c>
      <c r="E189" s="145"/>
      <c r="F189" s="145"/>
      <c r="G189" s="145">
        <v>4000</v>
      </c>
      <c r="H189" s="146"/>
      <c r="I189" s="146"/>
      <c r="J189" s="145"/>
      <c r="K189" s="145"/>
      <c r="L189" s="145"/>
    </row>
    <row r="190" spans="1:12" ht="15" customHeight="1">
      <c r="A190" s="61">
        <v>34</v>
      </c>
      <c r="B190" s="62" t="s">
        <v>27</v>
      </c>
      <c r="C190" s="151">
        <f aca="true" t="shared" si="68" ref="C190:L190">C191</f>
        <v>1600</v>
      </c>
      <c r="D190" s="151">
        <f t="shared" si="56"/>
        <v>600</v>
      </c>
      <c r="E190" s="151">
        <f t="shared" si="68"/>
        <v>0</v>
      </c>
      <c r="F190" s="151">
        <f t="shared" si="68"/>
        <v>0</v>
      </c>
      <c r="G190" s="151">
        <f t="shared" si="68"/>
        <v>600</v>
      </c>
      <c r="H190" s="151">
        <f t="shared" si="68"/>
        <v>0</v>
      </c>
      <c r="I190" s="151">
        <f t="shared" si="68"/>
        <v>0</v>
      </c>
      <c r="J190" s="151">
        <f t="shared" si="68"/>
        <v>0</v>
      </c>
      <c r="K190" s="151">
        <f t="shared" si="68"/>
        <v>0</v>
      </c>
      <c r="L190" s="151">
        <f t="shared" si="68"/>
        <v>0</v>
      </c>
    </row>
    <row r="191" spans="1:12" ht="15" customHeight="1">
      <c r="A191" s="63">
        <v>343</v>
      </c>
      <c r="B191" s="64" t="s">
        <v>28</v>
      </c>
      <c r="C191" s="153">
        <f>C192+C193</f>
        <v>1600</v>
      </c>
      <c r="D191" s="153">
        <f t="shared" si="56"/>
        <v>600</v>
      </c>
      <c r="E191" s="153">
        <f>E192</f>
        <v>0</v>
      </c>
      <c r="F191" s="153">
        <f>F192</f>
        <v>0</v>
      </c>
      <c r="G191" s="153">
        <f aca="true" t="shared" si="69" ref="G191:L191">G192+G193</f>
        <v>600</v>
      </c>
      <c r="H191" s="153">
        <f t="shared" si="69"/>
        <v>0</v>
      </c>
      <c r="I191" s="153">
        <f t="shared" si="69"/>
        <v>0</v>
      </c>
      <c r="J191" s="153">
        <f t="shared" si="69"/>
        <v>0</v>
      </c>
      <c r="K191" s="153">
        <f t="shared" si="69"/>
        <v>0</v>
      </c>
      <c r="L191" s="153">
        <f t="shared" si="69"/>
        <v>0</v>
      </c>
    </row>
    <row r="192" spans="1:12" ht="24" customHeight="1">
      <c r="A192" s="65">
        <v>3431</v>
      </c>
      <c r="B192" s="66" t="s">
        <v>60</v>
      </c>
      <c r="C192" s="145">
        <v>1500</v>
      </c>
      <c r="D192" s="145">
        <f t="shared" si="56"/>
        <v>500</v>
      </c>
      <c r="E192" s="145"/>
      <c r="F192" s="145"/>
      <c r="G192" s="145">
        <v>500</v>
      </c>
      <c r="H192" s="146"/>
      <c r="I192" s="146"/>
      <c r="J192" s="145"/>
      <c r="K192" s="145"/>
      <c r="L192" s="145"/>
    </row>
    <row r="193" spans="1:12" ht="15" customHeight="1">
      <c r="A193" s="65">
        <v>3433</v>
      </c>
      <c r="B193" s="75" t="s">
        <v>78</v>
      </c>
      <c r="C193" s="145">
        <v>100</v>
      </c>
      <c r="D193" s="145">
        <f t="shared" si="56"/>
        <v>100</v>
      </c>
      <c r="E193" s="145"/>
      <c r="F193" s="145"/>
      <c r="G193" s="145">
        <v>100</v>
      </c>
      <c r="H193" s="146"/>
      <c r="I193" s="146"/>
      <c r="J193" s="145"/>
      <c r="K193" s="145"/>
      <c r="L193" s="145"/>
    </row>
    <row r="194" spans="1:12" ht="27" customHeight="1">
      <c r="A194" s="234" t="s">
        <v>148</v>
      </c>
      <c r="B194" s="239"/>
      <c r="C194" s="139">
        <f>C195</f>
        <v>166900</v>
      </c>
      <c r="D194" s="139">
        <f t="shared" si="56"/>
        <v>68500</v>
      </c>
      <c r="E194" s="139">
        <f>E195</f>
        <v>0</v>
      </c>
      <c r="F194" s="139">
        <f>F195</f>
        <v>0</v>
      </c>
      <c r="G194" s="139">
        <f>G195</f>
        <v>6000</v>
      </c>
      <c r="H194" s="139">
        <f aca="true" t="shared" si="70" ref="H194:L196">H195</f>
        <v>0</v>
      </c>
      <c r="I194" s="139">
        <f t="shared" si="70"/>
        <v>0</v>
      </c>
      <c r="J194" s="139">
        <f t="shared" si="70"/>
        <v>62500</v>
      </c>
      <c r="K194" s="139">
        <f t="shared" si="70"/>
        <v>0</v>
      </c>
      <c r="L194" s="139">
        <f t="shared" si="70"/>
        <v>0</v>
      </c>
    </row>
    <row r="195" spans="1:12" ht="15" customHeight="1">
      <c r="A195" s="59">
        <v>3</v>
      </c>
      <c r="B195" s="68" t="s">
        <v>17</v>
      </c>
      <c r="C195" s="160">
        <f>C196+C205</f>
        <v>166900</v>
      </c>
      <c r="D195" s="160">
        <f t="shared" si="56"/>
        <v>68500</v>
      </c>
      <c r="E195" s="160">
        <f>E196+E205</f>
        <v>0</v>
      </c>
      <c r="F195" s="160">
        <f aca="true" t="shared" si="71" ref="F195:L195">F196+F205</f>
        <v>0</v>
      </c>
      <c r="G195" s="160">
        <f t="shared" si="71"/>
        <v>6000</v>
      </c>
      <c r="H195" s="160">
        <f t="shared" si="71"/>
        <v>0</v>
      </c>
      <c r="I195" s="160">
        <f t="shared" si="71"/>
        <v>0</v>
      </c>
      <c r="J195" s="160">
        <f t="shared" si="71"/>
        <v>62500</v>
      </c>
      <c r="K195" s="160">
        <f t="shared" si="71"/>
        <v>0</v>
      </c>
      <c r="L195" s="160">
        <f t="shared" si="71"/>
        <v>0</v>
      </c>
    </row>
    <row r="196" spans="1:12" ht="15" customHeight="1">
      <c r="A196" s="61">
        <v>31</v>
      </c>
      <c r="B196" s="62" t="s">
        <v>18</v>
      </c>
      <c r="C196" s="151">
        <f>C197+C203+C201</f>
        <v>150900</v>
      </c>
      <c r="D196" s="151">
        <f t="shared" si="56"/>
        <v>61000</v>
      </c>
      <c r="E196" s="151">
        <f>E197</f>
        <v>0</v>
      </c>
      <c r="F196" s="151">
        <f>F197</f>
        <v>0</v>
      </c>
      <c r="G196" s="151">
        <f>G197</f>
        <v>0</v>
      </c>
      <c r="H196" s="151">
        <f t="shared" si="70"/>
        <v>0</v>
      </c>
      <c r="I196" s="151">
        <f t="shared" si="70"/>
        <v>0</v>
      </c>
      <c r="J196" s="151">
        <f>J197+J201+J203</f>
        <v>61000</v>
      </c>
      <c r="K196" s="151">
        <f t="shared" si="70"/>
        <v>0</v>
      </c>
      <c r="L196" s="151">
        <f t="shared" si="70"/>
        <v>0</v>
      </c>
    </row>
    <row r="197" spans="1:12" ht="15" customHeight="1">
      <c r="A197" s="63">
        <v>311</v>
      </c>
      <c r="B197" s="64" t="s">
        <v>19</v>
      </c>
      <c r="C197" s="153">
        <f>C198+C199+C200</f>
        <v>127400</v>
      </c>
      <c r="D197" s="153">
        <f t="shared" si="56"/>
        <v>47000</v>
      </c>
      <c r="E197" s="153">
        <f>E198+E199+E200</f>
        <v>0</v>
      </c>
      <c r="F197" s="153">
        <f aca="true" t="shared" si="72" ref="F197:L197">F198+F199+F200</f>
        <v>0</v>
      </c>
      <c r="G197" s="153">
        <f t="shared" si="72"/>
        <v>0</v>
      </c>
      <c r="H197" s="153">
        <f t="shared" si="72"/>
        <v>0</v>
      </c>
      <c r="I197" s="153">
        <f t="shared" si="72"/>
        <v>0</v>
      </c>
      <c r="J197" s="153">
        <f>J198+J199+J200</f>
        <v>47000</v>
      </c>
      <c r="K197" s="153">
        <f t="shared" si="72"/>
        <v>0</v>
      </c>
      <c r="L197" s="153">
        <f t="shared" si="72"/>
        <v>0</v>
      </c>
    </row>
    <row r="198" spans="1:12" ht="15" customHeight="1">
      <c r="A198" s="65">
        <v>3111</v>
      </c>
      <c r="B198" s="66" t="s">
        <v>36</v>
      </c>
      <c r="C198" s="145">
        <v>120000</v>
      </c>
      <c r="D198" s="145">
        <f t="shared" si="56"/>
        <v>40000</v>
      </c>
      <c r="E198" s="145"/>
      <c r="F198" s="145"/>
      <c r="G198" s="145"/>
      <c r="H198" s="146"/>
      <c r="I198" s="146"/>
      <c r="J198" s="145">
        <v>40000</v>
      </c>
      <c r="K198" s="145"/>
      <c r="L198" s="145"/>
    </row>
    <row r="199" spans="1:12" ht="15" customHeight="1">
      <c r="A199" s="65">
        <v>3113</v>
      </c>
      <c r="B199" s="66" t="s">
        <v>37</v>
      </c>
      <c r="C199" s="145">
        <v>2000</v>
      </c>
      <c r="D199" s="145">
        <f t="shared" si="56"/>
        <v>2000</v>
      </c>
      <c r="E199" s="145"/>
      <c r="F199" s="145"/>
      <c r="G199" s="145"/>
      <c r="H199" s="146"/>
      <c r="I199" s="146"/>
      <c r="J199" s="145">
        <v>2000</v>
      </c>
      <c r="K199" s="145"/>
      <c r="L199" s="145"/>
    </row>
    <row r="200" spans="1:12" ht="15" customHeight="1">
      <c r="A200" s="65">
        <v>3114</v>
      </c>
      <c r="B200" s="66" t="s">
        <v>38</v>
      </c>
      <c r="C200" s="145">
        <v>5400</v>
      </c>
      <c r="D200" s="145">
        <f t="shared" si="56"/>
        <v>5000</v>
      </c>
      <c r="E200" s="145"/>
      <c r="F200" s="145"/>
      <c r="G200" s="145"/>
      <c r="H200" s="146"/>
      <c r="I200" s="146"/>
      <c r="J200" s="145">
        <v>5000</v>
      </c>
      <c r="K200" s="145"/>
      <c r="L200" s="145"/>
    </row>
    <row r="201" spans="1:12" ht="15" customHeight="1">
      <c r="A201" s="63">
        <v>312</v>
      </c>
      <c r="B201" s="64" t="s">
        <v>20</v>
      </c>
      <c r="C201" s="153">
        <v>3500</v>
      </c>
      <c r="D201" s="153">
        <f t="shared" si="56"/>
        <v>5000</v>
      </c>
      <c r="E201" s="153">
        <f>E202</f>
        <v>0</v>
      </c>
      <c r="F201" s="153">
        <f aca="true" t="shared" si="73" ref="F201:L201">F202</f>
        <v>0</v>
      </c>
      <c r="G201" s="153">
        <f t="shared" si="73"/>
        <v>0</v>
      </c>
      <c r="H201" s="153">
        <f t="shared" si="73"/>
        <v>0</v>
      </c>
      <c r="I201" s="153">
        <f t="shared" si="73"/>
        <v>0</v>
      </c>
      <c r="J201" s="153">
        <f t="shared" si="73"/>
        <v>5000</v>
      </c>
      <c r="K201" s="153">
        <f t="shared" si="73"/>
        <v>0</v>
      </c>
      <c r="L201" s="153">
        <f t="shared" si="73"/>
        <v>0</v>
      </c>
    </row>
    <row r="202" spans="1:12" ht="15" customHeight="1">
      <c r="A202" s="65">
        <v>3121</v>
      </c>
      <c r="B202" s="66" t="s">
        <v>20</v>
      </c>
      <c r="C202" s="145">
        <v>3500</v>
      </c>
      <c r="D202" s="145">
        <f t="shared" si="56"/>
        <v>5000</v>
      </c>
      <c r="E202" s="145"/>
      <c r="F202" s="145"/>
      <c r="G202" s="145"/>
      <c r="H202" s="146"/>
      <c r="I202" s="146"/>
      <c r="J202" s="145">
        <v>5000</v>
      </c>
      <c r="K202" s="145"/>
      <c r="L202" s="145"/>
    </row>
    <row r="203" spans="1:12" ht="15" customHeight="1">
      <c r="A203" s="63">
        <v>313</v>
      </c>
      <c r="B203" s="64" t="s">
        <v>21</v>
      </c>
      <c r="C203" s="153">
        <v>20000</v>
      </c>
      <c r="D203" s="153">
        <f t="shared" si="56"/>
        <v>9000</v>
      </c>
      <c r="E203" s="153">
        <f>E204</f>
        <v>0</v>
      </c>
      <c r="F203" s="153">
        <f aca="true" t="shared" si="74" ref="F203:L203">F204</f>
        <v>0</v>
      </c>
      <c r="G203" s="153">
        <f t="shared" si="74"/>
        <v>0</v>
      </c>
      <c r="H203" s="153">
        <f t="shared" si="74"/>
        <v>0</v>
      </c>
      <c r="I203" s="153">
        <f t="shared" si="74"/>
        <v>0</v>
      </c>
      <c r="J203" s="153">
        <f t="shared" si="74"/>
        <v>9000</v>
      </c>
      <c r="K203" s="153">
        <f t="shared" si="74"/>
        <v>0</v>
      </c>
      <c r="L203" s="153">
        <f t="shared" si="74"/>
        <v>0</v>
      </c>
    </row>
    <row r="204" spans="1:12" ht="24" customHeight="1">
      <c r="A204" s="65">
        <v>3132</v>
      </c>
      <c r="B204" s="66" t="s">
        <v>39</v>
      </c>
      <c r="C204" s="145">
        <v>20000</v>
      </c>
      <c r="D204" s="145">
        <f t="shared" si="56"/>
        <v>9000</v>
      </c>
      <c r="E204" s="145"/>
      <c r="F204" s="145"/>
      <c r="G204" s="145"/>
      <c r="H204" s="146"/>
      <c r="I204" s="146"/>
      <c r="J204" s="145">
        <v>9000</v>
      </c>
      <c r="K204" s="145"/>
      <c r="L204" s="145"/>
    </row>
    <row r="205" spans="1:12" ht="15" customHeight="1">
      <c r="A205" s="61">
        <v>32</v>
      </c>
      <c r="B205" s="62" t="s">
        <v>22</v>
      </c>
      <c r="C205" s="151">
        <f>C206+C208</f>
        <v>16000</v>
      </c>
      <c r="D205" s="151">
        <f t="shared" si="56"/>
        <v>7500</v>
      </c>
      <c r="E205" s="151">
        <f>E206+E208</f>
        <v>0</v>
      </c>
      <c r="F205" s="151">
        <f aca="true" t="shared" si="75" ref="F205:L205">F206+F208</f>
        <v>0</v>
      </c>
      <c r="G205" s="151">
        <f t="shared" si="75"/>
        <v>6000</v>
      </c>
      <c r="H205" s="151">
        <f t="shared" si="75"/>
        <v>0</v>
      </c>
      <c r="I205" s="151">
        <f t="shared" si="75"/>
        <v>0</v>
      </c>
      <c r="J205" s="151">
        <f t="shared" si="75"/>
        <v>1500</v>
      </c>
      <c r="K205" s="151">
        <f t="shared" si="75"/>
        <v>0</v>
      </c>
      <c r="L205" s="151">
        <f t="shared" si="75"/>
        <v>0</v>
      </c>
    </row>
    <row r="206" spans="1:12" ht="15" customHeight="1">
      <c r="A206" s="63">
        <v>321</v>
      </c>
      <c r="B206" s="64" t="s">
        <v>23</v>
      </c>
      <c r="C206" s="153">
        <f>C207</f>
        <v>6000</v>
      </c>
      <c r="D206" s="153">
        <f t="shared" si="56"/>
        <v>1500</v>
      </c>
      <c r="E206" s="153">
        <f>E207</f>
        <v>0</v>
      </c>
      <c r="F206" s="153">
        <f aca="true" t="shared" si="76" ref="F206:L206">F207</f>
        <v>0</v>
      </c>
      <c r="G206" s="153">
        <f t="shared" si="76"/>
        <v>0</v>
      </c>
      <c r="H206" s="153">
        <f t="shared" si="76"/>
        <v>0</v>
      </c>
      <c r="I206" s="153">
        <f t="shared" si="76"/>
        <v>0</v>
      </c>
      <c r="J206" s="153">
        <f t="shared" si="76"/>
        <v>1500</v>
      </c>
      <c r="K206" s="153">
        <f t="shared" si="76"/>
        <v>0</v>
      </c>
      <c r="L206" s="153">
        <f t="shared" si="76"/>
        <v>0</v>
      </c>
    </row>
    <row r="207" spans="1:12" ht="15" customHeight="1">
      <c r="A207" s="65">
        <v>3212</v>
      </c>
      <c r="B207" s="66" t="s">
        <v>41</v>
      </c>
      <c r="C207" s="145">
        <v>6000</v>
      </c>
      <c r="D207" s="145">
        <f t="shared" si="56"/>
        <v>1500</v>
      </c>
      <c r="E207" s="145"/>
      <c r="F207" s="145"/>
      <c r="G207" s="145"/>
      <c r="H207" s="146"/>
      <c r="I207" s="146"/>
      <c r="J207" s="145">
        <v>1500</v>
      </c>
      <c r="K207" s="145"/>
      <c r="L207" s="145"/>
    </row>
    <row r="208" spans="1:12" ht="15" customHeight="1">
      <c r="A208" s="73">
        <v>322</v>
      </c>
      <c r="B208" s="74" t="s">
        <v>24</v>
      </c>
      <c r="C208" s="153">
        <f>C209</f>
        <v>10000</v>
      </c>
      <c r="D208" s="153">
        <f t="shared" si="56"/>
        <v>6000</v>
      </c>
      <c r="E208" s="153">
        <f>E209</f>
        <v>0</v>
      </c>
      <c r="F208" s="153">
        <f aca="true" t="shared" si="77" ref="F208:L208">F209</f>
        <v>0</v>
      </c>
      <c r="G208" s="153">
        <f t="shared" si="77"/>
        <v>6000</v>
      </c>
      <c r="H208" s="153">
        <f t="shared" si="77"/>
        <v>0</v>
      </c>
      <c r="I208" s="153">
        <f t="shared" si="77"/>
        <v>0</v>
      </c>
      <c r="J208" s="153">
        <f t="shared" si="77"/>
        <v>0</v>
      </c>
      <c r="K208" s="153">
        <f t="shared" si="77"/>
        <v>0</v>
      </c>
      <c r="L208" s="153">
        <f t="shared" si="77"/>
        <v>0</v>
      </c>
    </row>
    <row r="209" spans="1:12" ht="15" customHeight="1">
      <c r="A209" s="65">
        <v>3221</v>
      </c>
      <c r="B209" s="66" t="s">
        <v>44</v>
      </c>
      <c r="C209" s="145">
        <v>10000</v>
      </c>
      <c r="D209" s="145">
        <f t="shared" si="56"/>
        <v>6000</v>
      </c>
      <c r="E209" s="145"/>
      <c r="F209" s="145"/>
      <c r="G209" s="145">
        <v>6000</v>
      </c>
      <c r="H209" s="146"/>
      <c r="I209" s="146"/>
      <c r="J209" s="145"/>
      <c r="K209" s="145"/>
      <c r="L209" s="145"/>
    </row>
    <row r="210" spans="1:12" ht="24.75" customHeight="1">
      <c r="A210" s="234" t="s">
        <v>131</v>
      </c>
      <c r="B210" s="239"/>
      <c r="C210" s="139">
        <f aca="true" t="shared" si="78" ref="C210:F213">C211</f>
        <v>3000</v>
      </c>
      <c r="D210" s="139">
        <f t="shared" si="56"/>
        <v>3000</v>
      </c>
      <c r="E210" s="139">
        <f t="shared" si="78"/>
        <v>0</v>
      </c>
      <c r="F210" s="139">
        <f t="shared" si="78"/>
        <v>0</v>
      </c>
      <c r="G210" s="139">
        <f>G211</f>
        <v>3000</v>
      </c>
      <c r="H210" s="139">
        <f aca="true" t="shared" si="79" ref="H210:L213">H211</f>
        <v>0</v>
      </c>
      <c r="I210" s="139">
        <f t="shared" si="79"/>
        <v>0</v>
      </c>
      <c r="J210" s="139">
        <f t="shared" si="79"/>
        <v>0</v>
      </c>
      <c r="K210" s="139">
        <f t="shared" si="79"/>
        <v>0</v>
      </c>
      <c r="L210" s="139">
        <f t="shared" si="79"/>
        <v>0</v>
      </c>
    </row>
    <row r="211" spans="1:12" ht="15" customHeight="1">
      <c r="A211" s="69">
        <v>3</v>
      </c>
      <c r="B211" s="70" t="s">
        <v>17</v>
      </c>
      <c r="C211" s="160">
        <f t="shared" si="78"/>
        <v>3000</v>
      </c>
      <c r="D211" s="160">
        <f t="shared" si="56"/>
        <v>3000</v>
      </c>
      <c r="E211" s="160">
        <f t="shared" si="78"/>
        <v>0</v>
      </c>
      <c r="F211" s="160">
        <f t="shared" si="78"/>
        <v>0</v>
      </c>
      <c r="G211" s="160">
        <f>G212</f>
        <v>3000</v>
      </c>
      <c r="H211" s="160">
        <f t="shared" si="79"/>
        <v>0</v>
      </c>
      <c r="I211" s="160">
        <f t="shared" si="79"/>
        <v>0</v>
      </c>
      <c r="J211" s="160">
        <f t="shared" si="79"/>
        <v>0</v>
      </c>
      <c r="K211" s="160">
        <f t="shared" si="79"/>
        <v>0</v>
      </c>
      <c r="L211" s="160">
        <f t="shared" si="79"/>
        <v>0</v>
      </c>
    </row>
    <row r="212" spans="1:12" ht="15" customHeight="1">
      <c r="A212" s="71">
        <v>32</v>
      </c>
      <c r="B212" s="72" t="s">
        <v>22</v>
      </c>
      <c r="C212" s="151">
        <f t="shared" si="78"/>
        <v>3000</v>
      </c>
      <c r="D212" s="151">
        <f t="shared" si="56"/>
        <v>3000</v>
      </c>
      <c r="E212" s="151">
        <f t="shared" si="78"/>
        <v>0</v>
      </c>
      <c r="F212" s="151">
        <f t="shared" si="78"/>
        <v>0</v>
      </c>
      <c r="G212" s="151">
        <f>G213</f>
        <v>3000</v>
      </c>
      <c r="H212" s="151">
        <f t="shared" si="79"/>
        <v>0</v>
      </c>
      <c r="I212" s="151">
        <f t="shared" si="79"/>
        <v>0</v>
      </c>
      <c r="J212" s="151">
        <f t="shared" si="79"/>
        <v>0</v>
      </c>
      <c r="K212" s="151">
        <f t="shared" si="79"/>
        <v>0</v>
      </c>
      <c r="L212" s="151">
        <f t="shared" si="79"/>
        <v>0</v>
      </c>
    </row>
    <row r="213" spans="1:12" ht="23.25" customHeight="1">
      <c r="A213" s="63">
        <v>329</v>
      </c>
      <c r="B213" s="64" t="s">
        <v>26</v>
      </c>
      <c r="C213" s="153">
        <f t="shared" si="78"/>
        <v>3000</v>
      </c>
      <c r="D213" s="153">
        <f t="shared" si="56"/>
        <v>3000</v>
      </c>
      <c r="E213" s="153">
        <f t="shared" si="78"/>
        <v>0</v>
      </c>
      <c r="F213" s="153">
        <f t="shared" si="78"/>
        <v>0</v>
      </c>
      <c r="G213" s="153">
        <f>G214</f>
        <v>3000</v>
      </c>
      <c r="H213" s="153">
        <f t="shared" si="79"/>
        <v>0</v>
      </c>
      <c r="I213" s="153">
        <f t="shared" si="79"/>
        <v>0</v>
      </c>
      <c r="J213" s="153">
        <f t="shared" si="79"/>
        <v>0</v>
      </c>
      <c r="K213" s="153">
        <f t="shared" si="79"/>
        <v>0</v>
      </c>
      <c r="L213" s="153">
        <f t="shared" si="79"/>
        <v>0</v>
      </c>
    </row>
    <row r="214" spans="1:12" ht="27.75" customHeight="1">
      <c r="A214" s="65">
        <v>3299</v>
      </c>
      <c r="B214" s="66" t="s">
        <v>26</v>
      </c>
      <c r="C214" s="145">
        <v>3000</v>
      </c>
      <c r="D214" s="145">
        <f t="shared" si="56"/>
        <v>3000</v>
      </c>
      <c r="E214" s="145"/>
      <c r="F214" s="145"/>
      <c r="G214" s="145">
        <v>3000</v>
      </c>
      <c r="H214" s="146"/>
      <c r="I214" s="146"/>
      <c r="J214" s="145"/>
      <c r="K214" s="145"/>
      <c r="L214" s="145"/>
    </row>
    <row r="215" spans="1:12" ht="30" customHeight="1">
      <c r="A215" s="238" t="s">
        <v>132</v>
      </c>
      <c r="B215" s="238"/>
      <c r="C215" s="139">
        <f aca="true" t="shared" si="80" ref="C215:L215">C216</f>
        <v>273000</v>
      </c>
      <c r="D215" s="139">
        <f t="shared" si="56"/>
        <v>147000</v>
      </c>
      <c r="E215" s="139">
        <f t="shared" si="80"/>
        <v>0</v>
      </c>
      <c r="F215" s="139">
        <f t="shared" si="80"/>
        <v>17000</v>
      </c>
      <c r="G215" s="139">
        <f t="shared" si="80"/>
        <v>30000</v>
      </c>
      <c r="H215" s="139">
        <f t="shared" si="80"/>
        <v>0</v>
      </c>
      <c r="I215" s="139">
        <f t="shared" si="80"/>
        <v>0</v>
      </c>
      <c r="J215" s="139">
        <f t="shared" si="80"/>
        <v>98000</v>
      </c>
      <c r="K215" s="139">
        <f t="shared" si="80"/>
        <v>0</v>
      </c>
      <c r="L215" s="139">
        <f t="shared" si="80"/>
        <v>2000</v>
      </c>
    </row>
    <row r="216" spans="1:12" ht="23.25" customHeight="1">
      <c r="A216" s="59">
        <v>4</v>
      </c>
      <c r="B216" s="68" t="s">
        <v>30</v>
      </c>
      <c r="C216" s="160">
        <f aca="true" t="shared" si="81" ref="C216:L216">C217</f>
        <v>273000</v>
      </c>
      <c r="D216" s="160">
        <f t="shared" si="56"/>
        <v>147000</v>
      </c>
      <c r="E216" s="160">
        <f t="shared" si="81"/>
        <v>0</v>
      </c>
      <c r="F216" s="160">
        <f t="shared" si="81"/>
        <v>17000</v>
      </c>
      <c r="G216" s="160">
        <f t="shared" si="81"/>
        <v>30000</v>
      </c>
      <c r="H216" s="160">
        <f t="shared" si="81"/>
        <v>0</v>
      </c>
      <c r="I216" s="160">
        <f t="shared" si="81"/>
        <v>0</v>
      </c>
      <c r="J216" s="160">
        <f t="shared" si="81"/>
        <v>98000</v>
      </c>
      <c r="K216" s="160">
        <f t="shared" si="81"/>
        <v>0</v>
      </c>
      <c r="L216" s="160">
        <f t="shared" si="81"/>
        <v>2000</v>
      </c>
    </row>
    <row r="217" spans="1:12" ht="24.75" customHeight="1">
      <c r="A217" s="61">
        <v>42</v>
      </c>
      <c r="B217" s="62" t="s">
        <v>31</v>
      </c>
      <c r="C217" s="151">
        <f>C218+C223</f>
        <v>273000</v>
      </c>
      <c r="D217" s="151">
        <f t="shared" si="56"/>
        <v>147000</v>
      </c>
      <c r="E217" s="151">
        <f>E218+E223</f>
        <v>0</v>
      </c>
      <c r="F217" s="151">
        <f aca="true" t="shared" si="82" ref="F217:L217">F218+F223</f>
        <v>17000</v>
      </c>
      <c r="G217" s="151">
        <f t="shared" si="82"/>
        <v>30000</v>
      </c>
      <c r="H217" s="151">
        <f t="shared" si="82"/>
        <v>0</v>
      </c>
      <c r="I217" s="151">
        <f t="shared" si="82"/>
        <v>0</v>
      </c>
      <c r="J217" s="151">
        <f t="shared" si="82"/>
        <v>98000</v>
      </c>
      <c r="K217" s="151">
        <f t="shared" si="82"/>
        <v>0</v>
      </c>
      <c r="L217" s="151">
        <f t="shared" si="82"/>
        <v>2000</v>
      </c>
    </row>
    <row r="218" spans="1:12" ht="15" customHeight="1">
      <c r="A218" s="63">
        <v>422</v>
      </c>
      <c r="B218" s="64" t="s">
        <v>29</v>
      </c>
      <c r="C218" s="153">
        <f>C219+C220+C222+C221</f>
        <v>256000</v>
      </c>
      <c r="D218" s="153">
        <f t="shared" si="56"/>
        <v>140000</v>
      </c>
      <c r="E218" s="153">
        <f>E219+E220+E222+E221</f>
        <v>0</v>
      </c>
      <c r="F218" s="153">
        <f aca="true" t="shared" si="83" ref="F218:L218">F219+F220+F222+F221</f>
        <v>15000</v>
      </c>
      <c r="G218" s="153">
        <f t="shared" si="83"/>
        <v>30000</v>
      </c>
      <c r="H218" s="153">
        <f t="shared" si="83"/>
        <v>0</v>
      </c>
      <c r="I218" s="153">
        <f t="shared" si="83"/>
        <v>0</v>
      </c>
      <c r="J218" s="153">
        <f t="shared" si="83"/>
        <v>95000</v>
      </c>
      <c r="K218" s="153">
        <f t="shared" si="83"/>
        <v>0</v>
      </c>
      <c r="L218" s="153">
        <f t="shared" si="83"/>
        <v>0</v>
      </c>
    </row>
    <row r="219" spans="1:12" ht="15" customHeight="1">
      <c r="A219" s="65">
        <v>4221</v>
      </c>
      <c r="B219" s="66" t="s">
        <v>61</v>
      </c>
      <c r="C219" s="145">
        <v>148000</v>
      </c>
      <c r="D219" s="145">
        <f t="shared" si="56"/>
        <v>55000</v>
      </c>
      <c r="E219" s="145"/>
      <c r="F219" s="145">
        <v>5000</v>
      </c>
      <c r="G219" s="145">
        <v>20000</v>
      </c>
      <c r="H219" s="146"/>
      <c r="I219" s="146"/>
      <c r="J219" s="145">
        <v>30000</v>
      </c>
      <c r="K219" s="145"/>
      <c r="L219" s="145"/>
    </row>
    <row r="220" spans="1:12" ht="15" customHeight="1">
      <c r="A220" s="65">
        <v>4223</v>
      </c>
      <c r="B220" s="66" t="s">
        <v>79</v>
      </c>
      <c r="C220" s="145">
        <v>9000</v>
      </c>
      <c r="D220" s="145">
        <f t="shared" si="56"/>
        <v>10000</v>
      </c>
      <c r="E220" s="145"/>
      <c r="F220" s="145">
        <v>4000</v>
      </c>
      <c r="G220" s="145"/>
      <c r="H220" s="146"/>
      <c r="I220" s="146"/>
      <c r="J220" s="145">
        <v>6000</v>
      </c>
      <c r="K220" s="145"/>
      <c r="L220" s="145"/>
    </row>
    <row r="221" spans="1:12" ht="18" customHeight="1">
      <c r="A221" s="65">
        <v>4226</v>
      </c>
      <c r="B221" s="66" t="s">
        <v>110</v>
      </c>
      <c r="C221" s="145">
        <v>0</v>
      </c>
      <c r="D221" s="145">
        <f t="shared" si="56"/>
        <v>1000</v>
      </c>
      <c r="E221" s="145"/>
      <c r="F221" s="145">
        <v>1000</v>
      </c>
      <c r="G221" s="145"/>
      <c r="H221" s="146"/>
      <c r="I221" s="146"/>
      <c r="J221" s="145"/>
      <c r="K221" s="145"/>
      <c r="L221" s="145"/>
    </row>
    <row r="222" spans="1:12" ht="29.25" customHeight="1">
      <c r="A222" s="65">
        <v>4227</v>
      </c>
      <c r="B222" s="66" t="s">
        <v>62</v>
      </c>
      <c r="C222" s="145">
        <v>99000</v>
      </c>
      <c r="D222" s="145">
        <f t="shared" si="56"/>
        <v>74000</v>
      </c>
      <c r="E222" s="145"/>
      <c r="F222" s="145">
        <v>5000</v>
      </c>
      <c r="G222" s="145">
        <v>10000</v>
      </c>
      <c r="H222" s="146"/>
      <c r="I222" s="146"/>
      <c r="J222" s="145">
        <v>59000</v>
      </c>
      <c r="K222" s="145"/>
      <c r="L222" s="145"/>
    </row>
    <row r="223" spans="1:12" ht="29.25" customHeight="1">
      <c r="A223" s="63">
        <v>424</v>
      </c>
      <c r="B223" s="64" t="s">
        <v>32</v>
      </c>
      <c r="C223" s="153">
        <f aca="true" t="shared" si="84" ref="C223:L223">C224</f>
        <v>17000</v>
      </c>
      <c r="D223" s="153">
        <f>SUM(E223:L223)</f>
        <v>7000</v>
      </c>
      <c r="E223" s="153">
        <f t="shared" si="84"/>
        <v>0</v>
      </c>
      <c r="F223" s="153">
        <f t="shared" si="84"/>
        <v>2000</v>
      </c>
      <c r="G223" s="153">
        <f t="shared" si="84"/>
        <v>0</v>
      </c>
      <c r="H223" s="153">
        <f t="shared" si="84"/>
        <v>0</v>
      </c>
      <c r="I223" s="153">
        <f t="shared" si="84"/>
        <v>0</v>
      </c>
      <c r="J223" s="153">
        <f t="shared" si="84"/>
        <v>3000</v>
      </c>
      <c r="K223" s="153">
        <f t="shared" si="84"/>
        <v>0</v>
      </c>
      <c r="L223" s="153">
        <f t="shared" si="84"/>
        <v>2000</v>
      </c>
    </row>
    <row r="224" spans="1:12" ht="15" customHeight="1">
      <c r="A224" s="65">
        <v>4241</v>
      </c>
      <c r="B224" s="66" t="s">
        <v>63</v>
      </c>
      <c r="C224" s="145">
        <v>17000</v>
      </c>
      <c r="D224" s="145">
        <f>SUM(E224:L224)</f>
        <v>7000</v>
      </c>
      <c r="E224" s="145"/>
      <c r="F224" s="145">
        <v>2000</v>
      </c>
      <c r="G224" s="145"/>
      <c r="H224" s="145"/>
      <c r="I224" s="146"/>
      <c r="J224" s="145">
        <v>3000</v>
      </c>
      <c r="K224" s="145"/>
      <c r="L224" s="145">
        <v>2000</v>
      </c>
    </row>
    <row r="225" spans="1:12" ht="31.5" customHeight="1">
      <c r="A225" s="238" t="s">
        <v>133</v>
      </c>
      <c r="B225" s="238"/>
      <c r="C225" s="139">
        <f>C226+C231</f>
        <v>650000</v>
      </c>
      <c r="D225" s="139">
        <f aca="true" t="shared" si="85" ref="D225:D231">SUM(E225:L225)</f>
        <v>700000</v>
      </c>
      <c r="E225" s="139">
        <f aca="true" t="shared" si="86" ref="E225:L225">E226+E231</f>
        <v>0</v>
      </c>
      <c r="F225" s="139">
        <f t="shared" si="86"/>
        <v>0</v>
      </c>
      <c r="G225" s="139">
        <f t="shared" si="86"/>
        <v>0</v>
      </c>
      <c r="H225" s="139">
        <f t="shared" si="86"/>
        <v>350000</v>
      </c>
      <c r="I225" s="139">
        <f t="shared" si="86"/>
        <v>0</v>
      </c>
      <c r="J225" s="139">
        <f t="shared" si="86"/>
        <v>350000</v>
      </c>
      <c r="K225" s="139">
        <f t="shared" si="86"/>
        <v>0</v>
      </c>
      <c r="L225" s="139">
        <f t="shared" si="86"/>
        <v>0</v>
      </c>
    </row>
    <row r="226" spans="1:14" ht="21.75" customHeight="1">
      <c r="A226" s="126">
        <v>3</v>
      </c>
      <c r="B226" s="125" t="s">
        <v>88</v>
      </c>
      <c r="C226" s="164">
        <f>C227</f>
        <v>350000</v>
      </c>
      <c r="D226" s="164">
        <f t="shared" si="85"/>
        <v>450000</v>
      </c>
      <c r="E226" s="164">
        <f>E227</f>
        <v>0</v>
      </c>
      <c r="F226" s="164">
        <f aca="true" t="shared" si="87" ref="F226:L227">F227</f>
        <v>0</v>
      </c>
      <c r="G226" s="164">
        <f t="shared" si="87"/>
        <v>0</v>
      </c>
      <c r="H226" s="164">
        <f t="shared" si="87"/>
        <v>100000</v>
      </c>
      <c r="I226" s="164">
        <f t="shared" si="87"/>
        <v>0</v>
      </c>
      <c r="J226" s="164">
        <f t="shared" si="87"/>
        <v>350000</v>
      </c>
      <c r="K226" s="164">
        <f t="shared" si="87"/>
        <v>0</v>
      </c>
      <c r="L226" s="164">
        <f t="shared" si="87"/>
        <v>0</v>
      </c>
      <c r="N226" s="135"/>
    </row>
    <row r="227" spans="1:14" ht="24" customHeight="1">
      <c r="A227" s="127">
        <v>37</v>
      </c>
      <c r="B227" s="128" t="s">
        <v>104</v>
      </c>
      <c r="C227" s="165">
        <f>C228</f>
        <v>350000</v>
      </c>
      <c r="D227" s="165">
        <f t="shared" si="85"/>
        <v>450000</v>
      </c>
      <c r="E227" s="165">
        <f>E228</f>
        <v>0</v>
      </c>
      <c r="F227" s="165">
        <f t="shared" si="87"/>
        <v>0</v>
      </c>
      <c r="G227" s="165">
        <f t="shared" si="87"/>
        <v>0</v>
      </c>
      <c r="H227" s="165">
        <f t="shared" si="87"/>
        <v>100000</v>
      </c>
      <c r="I227" s="165">
        <f t="shared" si="87"/>
        <v>0</v>
      </c>
      <c r="J227" s="165">
        <f t="shared" si="87"/>
        <v>350000</v>
      </c>
      <c r="K227" s="165">
        <f t="shared" si="87"/>
        <v>0</v>
      </c>
      <c r="L227" s="165">
        <f t="shared" si="87"/>
        <v>0</v>
      </c>
      <c r="N227" s="135"/>
    </row>
    <row r="228" spans="1:12" ht="25.5" customHeight="1">
      <c r="A228" s="63">
        <v>372</v>
      </c>
      <c r="B228" s="64" t="s">
        <v>102</v>
      </c>
      <c r="C228" s="145">
        <f>SUM(C229:C229)</f>
        <v>350000</v>
      </c>
      <c r="D228" s="145">
        <f t="shared" si="85"/>
        <v>450000</v>
      </c>
      <c r="E228" s="145">
        <f>SUM(E229:E229)</f>
        <v>0</v>
      </c>
      <c r="F228" s="145">
        <f aca="true" t="shared" si="88" ref="F228:L228">SUM(F229:F229)</f>
        <v>0</v>
      </c>
      <c r="G228" s="145">
        <f t="shared" si="88"/>
        <v>0</v>
      </c>
      <c r="H228" s="145">
        <f t="shared" si="88"/>
        <v>100000</v>
      </c>
      <c r="I228" s="145">
        <f t="shared" si="88"/>
        <v>0</v>
      </c>
      <c r="J228" s="145">
        <f t="shared" si="88"/>
        <v>350000</v>
      </c>
      <c r="K228" s="145">
        <f t="shared" si="88"/>
        <v>0</v>
      </c>
      <c r="L228" s="145">
        <f t="shared" si="88"/>
        <v>0</v>
      </c>
    </row>
    <row r="229" spans="1:12" ht="24.75" customHeight="1">
      <c r="A229" s="65">
        <v>3722</v>
      </c>
      <c r="B229" s="66" t="s">
        <v>103</v>
      </c>
      <c r="C229" s="145">
        <v>350000</v>
      </c>
      <c r="D229" s="145">
        <f t="shared" si="85"/>
        <v>450000</v>
      </c>
      <c r="E229" s="145"/>
      <c r="F229" s="145"/>
      <c r="G229" s="145"/>
      <c r="H229" s="145">
        <v>100000</v>
      </c>
      <c r="I229" s="146"/>
      <c r="J229" s="145">
        <v>350000</v>
      </c>
      <c r="K229" s="145"/>
      <c r="L229" s="145"/>
    </row>
    <row r="230" spans="1:12" ht="24.75" customHeight="1">
      <c r="A230" s="63">
        <v>424</v>
      </c>
      <c r="B230" s="64" t="s">
        <v>32</v>
      </c>
      <c r="C230" s="153">
        <f aca="true" t="shared" si="89" ref="C230:L230">C231</f>
        <v>300000</v>
      </c>
      <c r="D230" s="153">
        <f t="shared" si="85"/>
        <v>250000</v>
      </c>
      <c r="E230" s="153">
        <f t="shared" si="89"/>
        <v>0</v>
      </c>
      <c r="F230" s="153">
        <f t="shared" si="89"/>
        <v>0</v>
      </c>
      <c r="G230" s="153">
        <f t="shared" si="89"/>
        <v>0</v>
      </c>
      <c r="H230" s="153">
        <f t="shared" si="89"/>
        <v>250000</v>
      </c>
      <c r="I230" s="153">
        <f t="shared" si="89"/>
        <v>0</v>
      </c>
      <c r="J230" s="153">
        <f t="shared" si="89"/>
        <v>0</v>
      </c>
      <c r="K230" s="153">
        <f t="shared" si="89"/>
        <v>0</v>
      </c>
      <c r="L230" s="153">
        <f t="shared" si="89"/>
        <v>0</v>
      </c>
    </row>
    <row r="231" spans="1:12" ht="24.75" customHeight="1">
      <c r="A231" s="65">
        <v>4241</v>
      </c>
      <c r="B231" s="66" t="s">
        <v>63</v>
      </c>
      <c r="C231" s="145">
        <v>300000</v>
      </c>
      <c r="D231" s="145">
        <f t="shared" si="85"/>
        <v>250000</v>
      </c>
      <c r="E231" s="145"/>
      <c r="F231" s="145"/>
      <c r="G231" s="145"/>
      <c r="H231" s="145">
        <v>250000</v>
      </c>
      <c r="I231" s="146"/>
      <c r="J231" s="145"/>
      <c r="K231" s="145"/>
      <c r="L231" s="145"/>
    </row>
    <row r="232" spans="1:12" ht="27" customHeight="1">
      <c r="A232" s="238" t="s">
        <v>147</v>
      </c>
      <c r="B232" s="238"/>
      <c r="C232" s="139">
        <f>C233+C237</f>
        <v>57000</v>
      </c>
      <c r="D232" s="139">
        <f aca="true" t="shared" si="90" ref="D232:D238">SUM(E232:L232)</f>
        <v>27000</v>
      </c>
      <c r="E232" s="139">
        <f aca="true" t="shared" si="91" ref="E232:L232">E233+E237</f>
        <v>0</v>
      </c>
      <c r="F232" s="139">
        <f t="shared" si="91"/>
        <v>0</v>
      </c>
      <c r="G232" s="139">
        <f t="shared" si="91"/>
        <v>0</v>
      </c>
      <c r="H232" s="139">
        <f t="shared" si="91"/>
        <v>27000</v>
      </c>
      <c r="I232" s="139">
        <f t="shared" si="91"/>
        <v>0</v>
      </c>
      <c r="J232" s="139">
        <f t="shared" si="91"/>
        <v>0</v>
      </c>
      <c r="K232" s="139">
        <f t="shared" si="91"/>
        <v>0</v>
      </c>
      <c r="L232" s="139">
        <f t="shared" si="91"/>
        <v>0</v>
      </c>
    </row>
    <row r="233" spans="1:12" ht="25.5" customHeight="1">
      <c r="A233" s="59">
        <v>4</v>
      </c>
      <c r="B233" s="68" t="s">
        <v>30</v>
      </c>
      <c r="C233" s="164">
        <f>C234</f>
        <v>50000</v>
      </c>
      <c r="D233" s="164">
        <f t="shared" si="90"/>
        <v>20000</v>
      </c>
      <c r="E233" s="164">
        <f>E234</f>
        <v>0</v>
      </c>
      <c r="F233" s="164">
        <f aca="true" t="shared" si="92" ref="F233:L233">F234</f>
        <v>0</v>
      </c>
      <c r="G233" s="164">
        <f t="shared" si="92"/>
        <v>0</v>
      </c>
      <c r="H233" s="164">
        <f t="shared" si="92"/>
        <v>20000</v>
      </c>
      <c r="I233" s="164">
        <f t="shared" si="92"/>
        <v>0</v>
      </c>
      <c r="J233" s="164">
        <f t="shared" si="92"/>
        <v>0</v>
      </c>
      <c r="K233" s="164">
        <f t="shared" si="92"/>
        <v>0</v>
      </c>
      <c r="L233" s="164">
        <f t="shared" si="92"/>
        <v>0</v>
      </c>
    </row>
    <row r="234" spans="1:12" ht="24.75" customHeight="1">
      <c r="A234" s="61">
        <v>42</v>
      </c>
      <c r="B234" s="62" t="s">
        <v>31</v>
      </c>
      <c r="C234" s="165">
        <f>C235</f>
        <v>50000</v>
      </c>
      <c r="D234" s="165">
        <f t="shared" si="90"/>
        <v>20000</v>
      </c>
      <c r="E234" s="165">
        <f>E235</f>
        <v>0</v>
      </c>
      <c r="F234" s="165">
        <f aca="true" t="shared" si="93" ref="F234:L234">F235</f>
        <v>0</v>
      </c>
      <c r="G234" s="165">
        <f t="shared" si="93"/>
        <v>0</v>
      </c>
      <c r="H234" s="165">
        <f t="shared" si="93"/>
        <v>20000</v>
      </c>
      <c r="I234" s="165">
        <f t="shared" si="93"/>
        <v>0</v>
      </c>
      <c r="J234" s="165">
        <f t="shared" si="93"/>
        <v>0</v>
      </c>
      <c r="K234" s="165">
        <f t="shared" si="93"/>
        <v>0</v>
      </c>
      <c r="L234" s="165">
        <f t="shared" si="93"/>
        <v>0</v>
      </c>
    </row>
    <row r="235" spans="1:12" ht="16.5" customHeight="1">
      <c r="A235" s="63">
        <v>422</v>
      </c>
      <c r="B235" s="64" t="s">
        <v>29</v>
      </c>
      <c r="C235" s="145">
        <f>SUM(C236:C236)</f>
        <v>50000</v>
      </c>
      <c r="D235" s="145">
        <f t="shared" si="90"/>
        <v>20000</v>
      </c>
      <c r="E235" s="145">
        <f>SUM(E236:E236)</f>
        <v>0</v>
      </c>
      <c r="F235" s="145">
        <f aca="true" t="shared" si="94" ref="F235:L235">SUM(F236:F236)</f>
        <v>0</v>
      </c>
      <c r="G235" s="145">
        <f t="shared" si="94"/>
        <v>0</v>
      </c>
      <c r="H235" s="145">
        <f t="shared" si="94"/>
        <v>20000</v>
      </c>
      <c r="I235" s="145">
        <f t="shared" si="94"/>
        <v>0</v>
      </c>
      <c r="J235" s="145">
        <f t="shared" si="94"/>
        <v>0</v>
      </c>
      <c r="K235" s="145">
        <f t="shared" si="94"/>
        <v>0</v>
      </c>
      <c r="L235" s="145">
        <f t="shared" si="94"/>
        <v>0</v>
      </c>
    </row>
    <row r="236" spans="1:12" ht="18" customHeight="1">
      <c r="A236" s="65">
        <v>4221</v>
      </c>
      <c r="B236" s="66" t="s">
        <v>61</v>
      </c>
      <c r="C236" s="145">
        <v>50000</v>
      </c>
      <c r="D236" s="145">
        <f t="shared" si="90"/>
        <v>20000</v>
      </c>
      <c r="E236" s="145"/>
      <c r="F236" s="145"/>
      <c r="G236" s="145"/>
      <c r="H236" s="145">
        <v>20000</v>
      </c>
      <c r="I236" s="146"/>
      <c r="J236" s="145"/>
      <c r="K236" s="145"/>
      <c r="L236" s="145"/>
    </row>
    <row r="237" spans="1:12" ht="30" customHeight="1">
      <c r="A237" s="65">
        <v>4227</v>
      </c>
      <c r="B237" s="66" t="s">
        <v>62</v>
      </c>
      <c r="C237" s="145">
        <v>7000</v>
      </c>
      <c r="D237" s="145">
        <f t="shared" si="90"/>
        <v>7000</v>
      </c>
      <c r="E237" s="145"/>
      <c r="F237" s="145"/>
      <c r="G237" s="145"/>
      <c r="H237" s="145">
        <v>7000</v>
      </c>
      <c r="I237" s="146"/>
      <c r="J237" s="145"/>
      <c r="K237" s="145"/>
      <c r="L237" s="145"/>
    </row>
    <row r="238" spans="1:12" ht="12.75">
      <c r="A238" s="256" t="s">
        <v>65</v>
      </c>
      <c r="B238" s="257"/>
      <c r="C238" s="91">
        <f>C9+C19+C48+C58+C63+C74+C79+C92+C109+C142+C158+C163+C210+C215+C225+C232+C101+C194</f>
        <v>14498575.19</v>
      </c>
      <c r="D238" s="171">
        <f t="shared" si="90"/>
        <v>14474098.46</v>
      </c>
      <c r="E238" s="91">
        <f>E9+E19+E48+E58+E63+E74+E79+E92+E109+E142+E158+E163+E210+E215+E225+E232+E101+E194</f>
        <v>1048148.46</v>
      </c>
      <c r="F238" s="91">
        <f aca="true" t="shared" si="95" ref="F238:L238">F9+F19+F48+F58+F63+F74+F79+F92+F109+F142+F158+F163+F210+F215+F225+F232+F101+F194</f>
        <v>40100</v>
      </c>
      <c r="G238" s="91">
        <f t="shared" si="95"/>
        <v>598100</v>
      </c>
      <c r="H238" s="91">
        <f t="shared" si="95"/>
        <v>11952000</v>
      </c>
      <c r="I238" s="91">
        <f t="shared" si="95"/>
        <v>11350</v>
      </c>
      <c r="J238" s="91">
        <f t="shared" si="95"/>
        <v>775000</v>
      </c>
      <c r="K238" s="91">
        <f t="shared" si="95"/>
        <v>45400</v>
      </c>
      <c r="L238" s="91">
        <f t="shared" si="95"/>
        <v>4000</v>
      </c>
    </row>
    <row r="239" spans="1:12" ht="12.75">
      <c r="A239" s="51"/>
      <c r="B239" s="7"/>
      <c r="C239" s="7"/>
      <c r="D239" s="90"/>
      <c r="E239" s="90"/>
      <c r="F239" s="40"/>
      <c r="G239" s="40"/>
      <c r="H239" s="252">
        <f>H238+I238+J238+K238</f>
        <v>12783750</v>
      </c>
      <c r="I239" s="252"/>
      <c r="J239" s="252"/>
      <c r="K239" s="252"/>
      <c r="L239" s="40"/>
    </row>
    <row r="240" spans="1:12" ht="12.75">
      <c r="A240" s="52"/>
      <c r="B240" s="7"/>
      <c r="C240" s="7"/>
      <c r="D240" s="1"/>
      <c r="E240" s="224">
        <f>SUM(F238:L238)</f>
        <v>13425950</v>
      </c>
      <c r="F240" s="225"/>
      <c r="G240" s="225"/>
      <c r="H240" s="225"/>
      <c r="I240" s="225"/>
      <c r="J240" s="225"/>
      <c r="K240" s="225"/>
      <c r="L240" s="226"/>
    </row>
    <row r="241" spans="1:12" ht="12.75">
      <c r="A241" s="52"/>
      <c r="B241" s="7"/>
      <c r="C241" s="7"/>
      <c r="D241" s="90"/>
      <c r="E241" s="1"/>
      <c r="F241" s="1"/>
      <c r="G241" s="1"/>
      <c r="H241" s="1"/>
      <c r="I241" s="1"/>
      <c r="J241" s="90"/>
      <c r="K241" s="1"/>
      <c r="L241" s="1"/>
    </row>
    <row r="242" spans="1:12" ht="12.75">
      <c r="A242" s="52"/>
      <c r="B242" s="7"/>
      <c r="C242" s="7"/>
      <c r="D242" s="90"/>
      <c r="E242" s="1"/>
      <c r="F242" s="1"/>
      <c r="G242" s="1"/>
      <c r="H242" s="1"/>
      <c r="I242" s="1"/>
      <c r="J242" s="1"/>
      <c r="K242" s="1"/>
      <c r="L242" s="1"/>
    </row>
    <row r="243" spans="1:11" ht="12.75">
      <c r="A243" s="52"/>
      <c r="B243" s="7"/>
      <c r="C243" s="7"/>
      <c r="D243" s="1"/>
      <c r="E243" s="1"/>
      <c r="F243" s="1"/>
      <c r="G243" s="1"/>
      <c r="H243" s="1"/>
      <c r="I243" s="1"/>
      <c r="J243" s="1" t="s">
        <v>105</v>
      </c>
      <c r="K243" s="1"/>
    </row>
    <row r="244" spans="1:12" ht="12.75">
      <c r="A244" s="52"/>
      <c r="B244" s="7"/>
      <c r="C244" s="7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52"/>
      <c r="B245" s="7"/>
      <c r="C245" s="7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52"/>
      <c r="B246" s="7"/>
      <c r="C246" s="7"/>
      <c r="D246" s="1"/>
      <c r="E246" s="90"/>
      <c r="F246" s="1"/>
      <c r="G246" s="1"/>
      <c r="H246" s="1"/>
      <c r="I246" s="133" t="s">
        <v>106</v>
      </c>
      <c r="J246" s="1"/>
      <c r="L246" s="133"/>
    </row>
    <row r="247" spans="1:12" ht="12.75">
      <c r="A247" s="52"/>
      <c r="B247" s="7"/>
      <c r="C247" s="7"/>
      <c r="D247" s="1"/>
      <c r="E247" s="1"/>
      <c r="F247" s="1"/>
      <c r="G247" s="1"/>
      <c r="H247" s="1"/>
      <c r="I247" s="258" t="s">
        <v>107</v>
      </c>
      <c r="J247" s="258"/>
      <c r="K247" s="258"/>
      <c r="L247" s="1"/>
    </row>
    <row r="248" spans="1:12" ht="12.75">
      <c r="A248" s="52"/>
      <c r="B248" s="7"/>
      <c r="C248" s="7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52"/>
      <c r="B249" s="7"/>
      <c r="C249" s="7"/>
      <c r="D249" s="1"/>
      <c r="E249" s="1"/>
      <c r="F249" s="1"/>
      <c r="G249" s="1"/>
      <c r="H249" s="1"/>
      <c r="I249" s="1" t="s">
        <v>87</v>
      </c>
      <c r="J249" s="1"/>
      <c r="K249" s="1"/>
      <c r="L249" s="1"/>
    </row>
    <row r="250" spans="1:12" ht="12.75">
      <c r="A250" s="52"/>
      <c r="B250" s="7"/>
      <c r="C250" s="7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52"/>
      <c r="B251" s="7"/>
      <c r="C251" s="7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52"/>
      <c r="B252" s="7"/>
      <c r="C252" s="7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52"/>
      <c r="B253" s="7"/>
      <c r="C253" s="7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52"/>
      <c r="B254" s="7"/>
      <c r="C254" s="7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52"/>
      <c r="B255" s="7"/>
      <c r="C255" s="7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52"/>
      <c r="B256" s="7"/>
      <c r="C256" s="7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52"/>
      <c r="B257" s="7"/>
      <c r="C257" s="7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52"/>
      <c r="B258" s="7"/>
      <c r="C258" s="7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52"/>
      <c r="B259" s="7"/>
      <c r="C259" s="7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52"/>
      <c r="B260" s="7"/>
      <c r="C260" s="7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52"/>
      <c r="B261" s="7"/>
      <c r="C261" s="7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52"/>
      <c r="B262" s="7"/>
      <c r="C262" s="7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52"/>
      <c r="B263" s="7"/>
      <c r="C263" s="7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52"/>
      <c r="B264" s="7"/>
      <c r="C264" s="7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52"/>
      <c r="B265" s="7"/>
      <c r="C265" s="7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52"/>
      <c r="B266" s="7"/>
      <c r="C266" s="7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52"/>
      <c r="B267" s="7"/>
      <c r="C267" s="7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52"/>
      <c r="B268" s="7"/>
      <c r="C268" s="7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52"/>
      <c r="B269" s="7"/>
      <c r="C269" s="7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52"/>
      <c r="B270" s="7"/>
      <c r="C270" s="7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52"/>
      <c r="B271" s="7"/>
      <c r="C271" s="7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52"/>
      <c r="B272" s="7"/>
      <c r="C272" s="7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52"/>
      <c r="B273" s="7"/>
      <c r="C273" s="7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52"/>
      <c r="B274" s="7"/>
      <c r="C274" s="7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52"/>
      <c r="B275" s="7"/>
      <c r="C275" s="7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52"/>
      <c r="B276" s="7"/>
      <c r="C276" s="7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52"/>
      <c r="B277" s="7"/>
      <c r="C277" s="7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52"/>
      <c r="B278" s="7"/>
      <c r="C278" s="7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52"/>
      <c r="B279" s="7"/>
      <c r="C279" s="7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52"/>
      <c r="B280" s="7"/>
      <c r="C280" s="7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52"/>
      <c r="B281" s="7"/>
      <c r="C281" s="7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52"/>
      <c r="B282" s="7"/>
      <c r="C282" s="7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52"/>
      <c r="B283" s="7"/>
      <c r="C283" s="7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52"/>
      <c r="B284" s="7"/>
      <c r="C284" s="7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52"/>
      <c r="B285" s="7"/>
      <c r="C285" s="7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52"/>
      <c r="B286" s="7"/>
      <c r="C286" s="7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52"/>
      <c r="B287" s="7"/>
      <c r="C287" s="7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52"/>
      <c r="B288" s="7"/>
      <c r="C288" s="7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52"/>
      <c r="B289" s="7"/>
      <c r="C289" s="7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52"/>
      <c r="B290" s="7"/>
      <c r="C290" s="7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52"/>
      <c r="B291" s="7"/>
      <c r="C291" s="7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52"/>
      <c r="B292" s="7"/>
      <c r="C292" s="7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52"/>
      <c r="B293" s="7"/>
      <c r="C293" s="7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52"/>
      <c r="B294" s="7"/>
      <c r="C294" s="7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52"/>
      <c r="B295" s="7"/>
      <c r="C295" s="7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52"/>
      <c r="B296" s="7"/>
      <c r="C296" s="7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52"/>
      <c r="B297" s="7"/>
      <c r="C297" s="7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52"/>
      <c r="B298" s="7"/>
      <c r="C298" s="7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52"/>
      <c r="B299" s="7"/>
      <c r="C299" s="7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52"/>
      <c r="B300" s="7"/>
      <c r="C300" s="7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52"/>
      <c r="B301" s="7"/>
      <c r="C301" s="7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52"/>
      <c r="B302" s="7"/>
      <c r="C302" s="7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52"/>
      <c r="B303" s="7"/>
      <c r="C303" s="7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52"/>
      <c r="B304" s="7"/>
      <c r="C304" s="7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52"/>
      <c r="B305" s="7"/>
      <c r="C305" s="7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52"/>
      <c r="B306" s="7"/>
      <c r="C306" s="7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52"/>
      <c r="B307" s="7"/>
      <c r="C307" s="7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52"/>
      <c r="B308" s="7"/>
      <c r="C308" s="7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52"/>
      <c r="B309" s="7"/>
      <c r="C309" s="7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52"/>
      <c r="B310" s="7"/>
      <c r="C310" s="7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52"/>
      <c r="B311" s="7"/>
      <c r="C311" s="7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52"/>
      <c r="B312" s="7"/>
      <c r="C312" s="7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52"/>
      <c r="B313" s="7"/>
      <c r="C313" s="7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52"/>
      <c r="B314" s="7"/>
      <c r="C314" s="7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52"/>
      <c r="B315" s="7"/>
      <c r="C315" s="7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52"/>
      <c r="B316" s="7"/>
      <c r="C316" s="7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52"/>
      <c r="B317" s="7"/>
      <c r="C317" s="7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52"/>
      <c r="B318" s="7"/>
      <c r="C318" s="7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52"/>
      <c r="B319" s="7"/>
      <c r="C319" s="7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52"/>
      <c r="B320" s="7"/>
      <c r="C320" s="7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52"/>
      <c r="B321" s="7"/>
      <c r="C321" s="7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52"/>
      <c r="B322" s="7"/>
      <c r="C322" s="7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52"/>
      <c r="B323" s="7"/>
      <c r="C323" s="7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52"/>
      <c r="B324" s="7"/>
      <c r="C324" s="7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52"/>
      <c r="B325" s="7"/>
      <c r="C325" s="7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52"/>
      <c r="B326" s="7"/>
      <c r="C326" s="7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52"/>
      <c r="B327" s="7"/>
      <c r="C327" s="7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52"/>
      <c r="B328" s="7"/>
      <c r="C328" s="7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52"/>
      <c r="B329" s="7"/>
      <c r="C329" s="7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52"/>
      <c r="B330" s="7"/>
      <c r="C330" s="7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52"/>
      <c r="B331" s="7"/>
      <c r="C331" s="7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52"/>
      <c r="B332" s="7"/>
      <c r="C332" s="7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52"/>
      <c r="B333" s="7"/>
      <c r="C333" s="7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52"/>
      <c r="B334" s="7"/>
      <c r="C334" s="7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52"/>
      <c r="B335" s="7"/>
      <c r="C335" s="7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52"/>
      <c r="B336" s="7"/>
      <c r="C336" s="7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52"/>
      <c r="B337" s="7"/>
      <c r="C337" s="7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52"/>
      <c r="B338" s="7"/>
      <c r="C338" s="7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52"/>
      <c r="B339" s="7"/>
      <c r="C339" s="7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52"/>
      <c r="B340" s="7"/>
      <c r="C340" s="7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52"/>
      <c r="B341" s="7"/>
      <c r="C341" s="7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52"/>
      <c r="B342" s="7"/>
      <c r="C342" s="7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52"/>
      <c r="B343" s="7"/>
      <c r="C343" s="7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52"/>
      <c r="B344" s="7"/>
      <c r="C344" s="7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52"/>
      <c r="B345" s="7"/>
      <c r="C345" s="7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52"/>
      <c r="B346" s="7"/>
      <c r="C346" s="7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52"/>
      <c r="B347" s="7"/>
      <c r="C347" s="7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52"/>
      <c r="B348" s="7"/>
      <c r="C348" s="7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52"/>
      <c r="B349" s="7"/>
      <c r="C349" s="7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52"/>
      <c r="B350" s="7"/>
      <c r="C350" s="7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52"/>
      <c r="B351" s="7"/>
      <c r="C351" s="7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52"/>
      <c r="B352" s="7"/>
      <c r="C352" s="7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52"/>
      <c r="B353" s="7"/>
      <c r="C353" s="7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52"/>
      <c r="B354" s="7"/>
      <c r="C354" s="7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52"/>
      <c r="B355" s="7"/>
      <c r="C355" s="7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52"/>
      <c r="B356" s="7"/>
      <c r="C356" s="7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52"/>
      <c r="B357" s="7"/>
      <c r="C357" s="7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52"/>
      <c r="B358" s="7"/>
      <c r="C358" s="7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52"/>
      <c r="B359" s="7"/>
      <c r="C359" s="7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52"/>
      <c r="B360" s="7"/>
      <c r="C360" s="7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52"/>
      <c r="B361" s="7"/>
      <c r="C361" s="7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52"/>
      <c r="B362" s="7"/>
      <c r="C362" s="7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52"/>
      <c r="B363" s="7"/>
      <c r="C363" s="7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52"/>
      <c r="B364" s="7"/>
      <c r="C364" s="7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52"/>
      <c r="B365" s="7"/>
      <c r="C365" s="7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52"/>
      <c r="B366" s="7"/>
      <c r="C366" s="7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52"/>
      <c r="B367" s="7"/>
      <c r="C367" s="7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52"/>
      <c r="B368" s="7"/>
      <c r="C368" s="7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52"/>
      <c r="B369" s="7"/>
      <c r="C369" s="7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52"/>
      <c r="B370" s="7"/>
      <c r="C370" s="7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52"/>
      <c r="B371" s="7"/>
      <c r="C371" s="7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52"/>
      <c r="B372" s="7"/>
      <c r="C372" s="7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52"/>
      <c r="B373" s="7"/>
      <c r="C373" s="7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52"/>
      <c r="B374" s="7"/>
      <c r="C374" s="7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52"/>
      <c r="B375" s="7"/>
      <c r="C375" s="7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52"/>
      <c r="B376" s="7"/>
      <c r="C376" s="7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52"/>
      <c r="B377" s="7"/>
      <c r="C377" s="7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52"/>
      <c r="B378" s="7"/>
      <c r="C378" s="7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52"/>
      <c r="B379" s="7"/>
      <c r="C379" s="7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52"/>
      <c r="B380" s="7"/>
      <c r="C380" s="7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52"/>
      <c r="B381" s="7"/>
      <c r="C381" s="7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52"/>
      <c r="B382" s="7"/>
      <c r="C382" s="7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52"/>
      <c r="B383" s="7"/>
      <c r="C383" s="7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52"/>
      <c r="B384" s="7"/>
      <c r="C384" s="7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52"/>
      <c r="B385" s="7"/>
      <c r="C385" s="7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52"/>
      <c r="B386" s="7"/>
      <c r="C386" s="7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52"/>
      <c r="B387" s="7"/>
      <c r="C387" s="7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52"/>
      <c r="B388" s="7"/>
      <c r="C388" s="7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52"/>
      <c r="B389" s="7"/>
      <c r="C389" s="7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52"/>
      <c r="B390" s="7"/>
      <c r="C390" s="7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52"/>
      <c r="B391" s="7"/>
      <c r="C391" s="7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52"/>
      <c r="B392" s="7"/>
      <c r="C392" s="7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52"/>
      <c r="B393" s="7"/>
      <c r="C393" s="7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52"/>
      <c r="B394" s="7"/>
      <c r="C394" s="7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52"/>
      <c r="B395" s="7"/>
      <c r="C395" s="7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52"/>
      <c r="B396" s="7"/>
      <c r="C396" s="7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52"/>
      <c r="B397" s="7"/>
      <c r="C397" s="7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52"/>
      <c r="B398" s="7"/>
      <c r="C398" s="7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52"/>
      <c r="B399" s="7"/>
      <c r="C399" s="7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52"/>
      <c r="B400" s="7"/>
      <c r="C400" s="7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52"/>
      <c r="B401" s="7"/>
      <c r="C401" s="7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52"/>
      <c r="B402" s="7"/>
      <c r="C402" s="7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52"/>
      <c r="B403" s="7"/>
      <c r="C403" s="7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52"/>
      <c r="B404" s="7"/>
      <c r="C404" s="7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52"/>
      <c r="B405" s="7"/>
      <c r="C405" s="7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52"/>
      <c r="B406" s="7"/>
      <c r="C406" s="7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52"/>
      <c r="B407" s="7"/>
      <c r="C407" s="7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52"/>
      <c r="B408" s="7"/>
      <c r="C408" s="7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52"/>
      <c r="B409" s="7"/>
      <c r="C409" s="7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52"/>
      <c r="B410" s="7"/>
      <c r="C410" s="7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52"/>
      <c r="B411" s="7"/>
      <c r="C411" s="7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52"/>
      <c r="B412" s="7"/>
      <c r="C412" s="7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52"/>
      <c r="B413" s="7"/>
      <c r="C413" s="7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52"/>
      <c r="B414" s="7"/>
      <c r="C414" s="7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52"/>
      <c r="B415" s="7"/>
      <c r="C415" s="7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52"/>
      <c r="B416" s="7"/>
      <c r="C416" s="7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52"/>
      <c r="B417" s="7"/>
      <c r="C417" s="7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52"/>
      <c r="B418" s="7"/>
      <c r="C418" s="7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52"/>
      <c r="B419" s="7"/>
      <c r="C419" s="7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52"/>
      <c r="B420" s="7"/>
      <c r="C420" s="7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52"/>
      <c r="B421" s="7"/>
      <c r="C421" s="7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52"/>
      <c r="B422" s="7"/>
      <c r="C422" s="7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52"/>
      <c r="B423" s="7"/>
      <c r="C423" s="7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52"/>
      <c r="B424" s="7"/>
      <c r="C424" s="7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52"/>
      <c r="B425" s="7"/>
      <c r="C425" s="7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52"/>
      <c r="B426" s="7"/>
      <c r="C426" s="7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52"/>
      <c r="B427" s="7"/>
      <c r="C427" s="7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52"/>
      <c r="B428" s="7"/>
      <c r="C428" s="7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52"/>
      <c r="B429" s="7"/>
      <c r="C429" s="7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52"/>
      <c r="B430" s="7"/>
      <c r="C430" s="7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52"/>
      <c r="B431" s="7"/>
      <c r="C431" s="7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52"/>
      <c r="B432" s="7"/>
      <c r="C432" s="7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52"/>
      <c r="B433" s="7"/>
      <c r="C433" s="7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52"/>
      <c r="B434" s="7"/>
      <c r="C434" s="7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52"/>
      <c r="B435" s="7"/>
      <c r="C435" s="7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52"/>
      <c r="B436" s="7"/>
      <c r="C436" s="7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52"/>
      <c r="B437" s="7"/>
      <c r="C437" s="7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52"/>
      <c r="B438" s="7"/>
      <c r="C438" s="7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52"/>
      <c r="B439" s="7"/>
      <c r="C439" s="7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52"/>
      <c r="B440" s="7"/>
      <c r="C440" s="7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52"/>
      <c r="B441" s="7"/>
      <c r="C441" s="7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52"/>
      <c r="B442" s="7"/>
      <c r="C442" s="7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52"/>
      <c r="B443" s="7"/>
      <c r="C443" s="7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52"/>
      <c r="B444" s="7"/>
      <c r="C444" s="7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52"/>
      <c r="B445" s="7"/>
      <c r="C445" s="7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52"/>
      <c r="B446" s="7"/>
      <c r="C446" s="7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52"/>
      <c r="B447" s="7"/>
      <c r="C447" s="7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52"/>
      <c r="B448" s="7"/>
      <c r="C448" s="7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52"/>
      <c r="B449" s="7"/>
      <c r="C449" s="7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52"/>
      <c r="B450" s="7"/>
      <c r="C450" s="7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52"/>
      <c r="B451" s="7"/>
      <c r="C451" s="7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52"/>
      <c r="B452" s="7"/>
      <c r="C452" s="7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2.75">
      <c r="A453" s="52"/>
      <c r="B453" s="7"/>
      <c r="C453" s="7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2.75">
      <c r="A454" s="52"/>
      <c r="B454" s="7"/>
      <c r="C454" s="7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2.75">
      <c r="A455" s="52"/>
      <c r="B455" s="7"/>
      <c r="C455" s="7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2.75">
      <c r="A456" s="52"/>
      <c r="B456" s="7"/>
      <c r="C456" s="7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2.75">
      <c r="A457" s="52"/>
      <c r="B457" s="7"/>
      <c r="C457" s="7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2.75">
      <c r="A458" s="52"/>
      <c r="B458" s="7"/>
      <c r="C458" s="7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2.75">
      <c r="A459" s="52"/>
      <c r="B459" s="7"/>
      <c r="C459" s="7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2.75">
      <c r="A460" s="52"/>
      <c r="B460" s="7"/>
      <c r="C460" s="7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2.75">
      <c r="A461" s="52"/>
      <c r="B461" s="7"/>
      <c r="C461" s="7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2.75">
      <c r="A462" s="52"/>
      <c r="B462" s="7"/>
      <c r="C462" s="7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2.75">
      <c r="A463" s="52"/>
      <c r="B463" s="7"/>
      <c r="C463" s="7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2.75">
      <c r="A464" s="52"/>
      <c r="B464" s="7"/>
      <c r="C464" s="7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2.75">
      <c r="A465" s="52"/>
      <c r="B465" s="7"/>
      <c r="C465" s="7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2.75">
      <c r="A466" s="52"/>
      <c r="B466" s="7"/>
      <c r="C466" s="7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2.75">
      <c r="A467" s="52"/>
      <c r="B467" s="7"/>
      <c r="C467" s="7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2.75">
      <c r="A468" s="52"/>
      <c r="B468" s="7"/>
      <c r="C468" s="7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2.75">
      <c r="A469" s="52"/>
      <c r="B469" s="7"/>
      <c r="C469" s="7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2.75">
      <c r="A470" s="52"/>
      <c r="B470" s="7"/>
      <c r="C470" s="7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2.75">
      <c r="A471" s="52"/>
      <c r="B471" s="7"/>
      <c r="C471" s="7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2.75">
      <c r="A472" s="52"/>
      <c r="B472" s="7"/>
      <c r="C472" s="7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2.75">
      <c r="A473" s="52"/>
      <c r="B473" s="7"/>
      <c r="C473" s="7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2.75">
      <c r="A474" s="52"/>
      <c r="B474" s="7"/>
      <c r="C474" s="7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2.75">
      <c r="A475" s="52"/>
      <c r="B475" s="7"/>
      <c r="C475" s="7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2.75">
      <c r="A476" s="52"/>
      <c r="B476" s="7"/>
      <c r="C476" s="7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2.75">
      <c r="A477" s="52"/>
      <c r="B477" s="7"/>
      <c r="C477" s="7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2.75">
      <c r="A478" s="52"/>
      <c r="B478" s="7"/>
      <c r="C478" s="7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2.75">
      <c r="A479" s="52"/>
      <c r="B479" s="7"/>
      <c r="C479" s="7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2.75">
      <c r="A480" s="52"/>
      <c r="B480" s="7"/>
      <c r="C480" s="7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2.75">
      <c r="A481" s="52"/>
      <c r="B481" s="7"/>
      <c r="C481" s="7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2.75">
      <c r="A482" s="52"/>
      <c r="B482" s="7"/>
      <c r="C482" s="7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2.75">
      <c r="A483" s="52"/>
      <c r="B483" s="7"/>
      <c r="C483" s="7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2.75">
      <c r="A484" s="52"/>
      <c r="B484" s="7"/>
      <c r="C484" s="7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2.75">
      <c r="A485" s="52"/>
      <c r="B485" s="7"/>
      <c r="C485" s="7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2.75">
      <c r="A486" s="52"/>
      <c r="B486" s="7"/>
      <c r="C486" s="7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2.75">
      <c r="A487" s="52"/>
      <c r="B487" s="7"/>
      <c r="C487" s="7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2.75">
      <c r="A488" s="52"/>
      <c r="B488" s="7"/>
      <c r="C488" s="7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2.75">
      <c r="A489" s="52"/>
      <c r="B489" s="7"/>
      <c r="C489" s="7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2.75">
      <c r="A490" s="52"/>
      <c r="B490" s="7"/>
      <c r="C490" s="7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2.75">
      <c r="A491" s="52"/>
      <c r="B491" s="7"/>
      <c r="C491" s="7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2.75">
      <c r="A492" s="52"/>
      <c r="B492" s="7"/>
      <c r="C492" s="7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2.75">
      <c r="A493" s="52"/>
      <c r="B493" s="7"/>
      <c r="C493" s="7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2.75">
      <c r="A494" s="52"/>
      <c r="B494" s="7"/>
      <c r="C494" s="7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2.75">
      <c r="A495" s="52"/>
      <c r="B495" s="7"/>
      <c r="C495" s="7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2.75">
      <c r="A496" s="52"/>
      <c r="B496" s="7"/>
      <c r="C496" s="7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2.75">
      <c r="A497" s="52"/>
      <c r="B497" s="7"/>
      <c r="C497" s="7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2.75">
      <c r="A498" s="52"/>
      <c r="B498" s="7"/>
      <c r="C498" s="7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2.75">
      <c r="A499" s="52"/>
      <c r="B499" s="7"/>
      <c r="C499" s="7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2.75">
      <c r="A500" s="52"/>
      <c r="B500" s="7"/>
      <c r="C500" s="7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2.75">
      <c r="A501" s="52"/>
      <c r="B501" s="7"/>
      <c r="C501" s="7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2.75">
      <c r="A502" s="52"/>
      <c r="B502" s="7"/>
      <c r="C502" s="7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2.75">
      <c r="A503" s="52"/>
      <c r="B503" s="7"/>
      <c r="C503" s="7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2.75">
      <c r="A504" s="52"/>
      <c r="B504" s="7"/>
      <c r="C504" s="7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2.75">
      <c r="A505" s="52"/>
      <c r="B505" s="7"/>
      <c r="C505" s="7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2.75">
      <c r="A506" s="52"/>
      <c r="B506" s="7"/>
      <c r="C506" s="7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2.75">
      <c r="A507" s="52"/>
      <c r="B507" s="7"/>
      <c r="C507" s="7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2.75">
      <c r="A508" s="52"/>
      <c r="B508" s="7"/>
      <c r="C508" s="7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2.75">
      <c r="A509" s="52"/>
      <c r="B509" s="7"/>
      <c r="C509" s="7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2.75">
      <c r="A510" s="52"/>
      <c r="B510" s="7"/>
      <c r="C510" s="7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2.75">
      <c r="A511" s="52"/>
      <c r="B511" s="7"/>
      <c r="C511" s="7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2.75">
      <c r="A512" s="52"/>
      <c r="B512" s="7"/>
      <c r="C512" s="7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2.75">
      <c r="A513" s="52"/>
      <c r="B513" s="7"/>
      <c r="C513" s="7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2.75">
      <c r="A514" s="52"/>
      <c r="B514" s="7"/>
      <c r="C514" s="7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2.75">
      <c r="A515" s="52"/>
      <c r="B515" s="7"/>
      <c r="C515" s="7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2.75">
      <c r="A516" s="52"/>
      <c r="B516" s="7"/>
      <c r="C516" s="7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2.75">
      <c r="A517" s="52"/>
      <c r="B517" s="7"/>
      <c r="C517" s="7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2.75">
      <c r="A518" s="52"/>
      <c r="B518" s="7"/>
      <c r="C518" s="7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2.75">
      <c r="A519" s="52"/>
      <c r="B519" s="7"/>
      <c r="C519" s="7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2.75">
      <c r="A520" s="52"/>
      <c r="B520" s="7"/>
      <c r="C520" s="7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2.75">
      <c r="A521" s="52"/>
      <c r="B521" s="7"/>
      <c r="C521" s="7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2.75">
      <c r="A522" s="52"/>
      <c r="B522" s="7"/>
      <c r="C522" s="7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2.75">
      <c r="A523" s="52"/>
      <c r="B523" s="7"/>
      <c r="C523" s="7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2.75">
      <c r="A524" s="52"/>
      <c r="B524" s="7"/>
      <c r="C524" s="7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2.75">
      <c r="A525" s="52"/>
      <c r="B525" s="7"/>
      <c r="C525" s="7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2.75">
      <c r="A526" s="52"/>
      <c r="B526" s="7"/>
      <c r="C526" s="7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2.75">
      <c r="A527" s="52"/>
      <c r="B527" s="7"/>
      <c r="C527" s="7"/>
      <c r="D527" s="1"/>
      <c r="E527" s="1"/>
      <c r="F527" s="1"/>
      <c r="G527" s="1"/>
      <c r="H527" s="1"/>
      <c r="I527" s="1"/>
      <c r="J527" s="1"/>
      <c r="K527" s="1"/>
      <c r="L527" s="1"/>
    </row>
  </sheetData>
  <sheetProtection/>
  <mergeCells count="40">
    <mergeCell ref="I247:K247"/>
    <mergeCell ref="A232:B232"/>
    <mergeCell ref="A215:B215"/>
    <mergeCell ref="H239:K239"/>
    <mergeCell ref="A8:B8"/>
    <mergeCell ref="A63:B63"/>
    <mergeCell ref="A142:B142"/>
    <mergeCell ref="A101:B101"/>
    <mergeCell ref="A16:B16"/>
    <mergeCell ref="A56:B56"/>
    <mergeCell ref="A238:B238"/>
    <mergeCell ref="A163:B163"/>
    <mergeCell ref="A158:B158"/>
    <mergeCell ref="A15:B15"/>
    <mergeCell ref="A48:B48"/>
    <mergeCell ref="A17:B17"/>
    <mergeCell ref="A109:B109"/>
    <mergeCell ref="A92:B92"/>
    <mergeCell ref="A100:B100"/>
    <mergeCell ref="A74:B74"/>
    <mergeCell ref="A210:B210"/>
    <mergeCell ref="A107:B107"/>
    <mergeCell ref="A18:B18"/>
    <mergeCell ref="A19:B19"/>
    <mergeCell ref="A57:B57"/>
    <mergeCell ref="A55:B55"/>
    <mergeCell ref="A194:B194"/>
    <mergeCell ref="A93:B93"/>
    <mergeCell ref="A106:B106"/>
    <mergeCell ref="A108:B108"/>
    <mergeCell ref="E240:L240"/>
    <mergeCell ref="A79:B79"/>
    <mergeCell ref="A1:L1"/>
    <mergeCell ref="A58:B58"/>
    <mergeCell ref="A5:L5"/>
    <mergeCell ref="A9:B9"/>
    <mergeCell ref="A6:B6"/>
    <mergeCell ref="A7:B7"/>
    <mergeCell ref="A69:B69"/>
    <mergeCell ref="A225:B225"/>
  </mergeCells>
  <printOptions horizontalCentered="1"/>
  <pageMargins left="0.25" right="0.25" top="0.75" bottom="0.75" header="0.3" footer="0.3"/>
  <pageSetup firstPageNumber="3" useFirstPageNumber="1" orientation="landscape" paperSize="9" scale="90" r:id="rId1"/>
  <headerFooter alignWithMargins="0">
    <oddFooter>&amp;R&amp;P</oddFooter>
  </headerFooter>
  <ignoredErrors>
    <ignoredError sqref="E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2021-08-18T10:34:35Z</cp:lastPrinted>
  <dcterms:created xsi:type="dcterms:W3CDTF">2013-09-11T11:00:21Z</dcterms:created>
  <dcterms:modified xsi:type="dcterms:W3CDTF">2021-11-19T08:37:10Z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